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s="1"/>
  <c r="B60" i="37"/>
  <c r="C60" i="37"/>
  <c r="D60" i="37"/>
  <c r="G60" i="37"/>
  <c r="B61" i="37"/>
  <c r="B62" i="37"/>
  <c r="C62" i="37"/>
  <c r="D62" i="37"/>
  <c r="B63" i="37"/>
  <c r="C63" i="37"/>
  <c r="D63" i="37"/>
  <c r="B64" i="37"/>
  <c r="B65" i="37"/>
  <c r="C65" i="37"/>
  <c r="D65" i="37"/>
  <c r="G65" i="37"/>
  <c r="B66" i="37"/>
  <c r="C66" i="37"/>
  <c r="D66" i="37"/>
  <c r="G66" i="37"/>
  <c r="B67" i="37"/>
  <c r="B68" i="37"/>
  <c r="C68" i="37"/>
  <c r="D68" i="37"/>
  <c r="B69" i="37"/>
  <c r="C69" i="37"/>
  <c r="D69" i="37"/>
  <c r="B70" i="37"/>
  <c r="B71" i="37"/>
  <c r="C71" i="37"/>
  <c r="D71" i="37"/>
  <c r="G71" i="37" s="1"/>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c r="B160" i="37"/>
  <c r="C160" i="37"/>
  <c r="D160" i="37"/>
  <c r="G160" i="37"/>
  <c r="B161" i="37"/>
  <c r="B162" i="37"/>
  <c r="B163" i="37"/>
  <c r="C163" i="37"/>
  <c r="D163" i="37"/>
  <c r="G163" i="37"/>
  <c r="B164" i="37"/>
  <c r="C164" i="37"/>
  <c r="D164" i="37"/>
  <c r="G164" i="37"/>
  <c r="B165" i="37"/>
  <c r="C165" i="37"/>
  <c r="D165" i="37"/>
  <c r="G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s="1"/>
  <c r="B639" i="37"/>
  <c r="C639" i="37"/>
  <c r="D639" i="37"/>
  <c r="G639" i="37" s="1"/>
  <c r="B640" i="37"/>
  <c r="C640" i="37"/>
  <c r="D640" i="37"/>
  <c r="G640" i="37" s="1"/>
  <c r="B641" i="37"/>
  <c r="C641" i="37"/>
  <c r="D641" i="37"/>
  <c r="G641" i="37" s="1"/>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s="1"/>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c r="B1026" i="37"/>
  <c r="C1026" i="37"/>
  <c r="D1026" i="37"/>
  <c r="G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C1113" i="37"/>
  <c r="D1113" i="37"/>
  <c r="B1114" i="37"/>
  <c r="C1114" i="37"/>
  <c r="D1114" i="37"/>
  <c r="B1115" i="37"/>
  <c r="C1115" i="37"/>
  <c r="D1115" i="37"/>
  <c r="B1116" i="37"/>
  <c r="B1117" i="37"/>
  <c r="C1117" i="37"/>
  <c r="D1117" i="37"/>
  <c r="G1117" i="37"/>
  <c r="B1118" i="37"/>
  <c r="C1118" i="37"/>
  <c r="D1118" i="37"/>
  <c r="G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G1129" i="37" s="1"/>
  <c r="D1129" i="37"/>
  <c r="B1130" i="37"/>
  <c r="C1130" i="37"/>
  <c r="D1130" i="37"/>
  <c r="B1131" i="37"/>
  <c r="C1131" i="37"/>
  <c r="G1131" i="37" s="1"/>
  <c r="D1131" i="37"/>
  <c r="B1132" i="37"/>
  <c r="C1132" i="37"/>
  <c r="D1132" i="37"/>
  <c r="B1133" i="37"/>
  <c r="C1133" i="37"/>
  <c r="G1133" i="37" s="1"/>
  <c r="D1133" i="37"/>
  <c r="B1134" i="37"/>
  <c r="B1135" i="37"/>
  <c r="C1135" i="37"/>
  <c r="D1135" i="37"/>
  <c r="G1135" i="37"/>
  <c r="B1136" i="37"/>
  <c r="C1136" i="37"/>
  <c r="D1136" i="37"/>
  <c r="G1136" i="37"/>
  <c r="B1137" i="37"/>
  <c r="C1137" i="37"/>
  <c r="D1137" i="37"/>
  <c r="G1137" i="37" s="1"/>
  <c r="B1138" i="37"/>
  <c r="B1139" i="37"/>
  <c r="B1140" i="37"/>
  <c r="B1141" i="37"/>
  <c r="C1141" i="37"/>
  <c r="D1141" i="37"/>
  <c r="B1142" i="37"/>
  <c r="C1142" i="37"/>
  <c r="G1142" i="37" s="1"/>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s="1"/>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H1178" i="37" s="1"/>
  <c r="D1178" i="37"/>
  <c r="G1178" i="37"/>
  <c r="B1179" i="37"/>
  <c r="C1179" i="37"/>
  <c r="D1179" i="37"/>
  <c r="G1179" i="37"/>
  <c r="B1180" i="37"/>
  <c r="C1180" i="37"/>
  <c r="H1180" i="37" s="1"/>
  <c r="D1180" i="37"/>
  <c r="G1180" i="37"/>
  <c r="B1181" i="37"/>
  <c r="C1181" i="37"/>
  <c r="D1181" i="37"/>
  <c r="G1181" i="37"/>
  <c r="B1182" i="37"/>
  <c r="C1182" i="37"/>
  <c r="H1182" i="37" s="1"/>
  <c r="D1182" i="37"/>
  <c r="G1182" i="37"/>
  <c r="B1183" i="37"/>
  <c r="C1183" i="37"/>
  <c r="D1183" i="37"/>
  <c r="G1183" i="37"/>
  <c r="B1184" i="37"/>
  <c r="C1184" i="37"/>
  <c r="H1184" i="37" s="1"/>
  <c r="D1184" i="37"/>
  <c r="G1184" i="37"/>
  <c r="B1185" i="37"/>
  <c r="C1185" i="37"/>
  <c r="D1185" i="37"/>
  <c r="G1185" i="37"/>
  <c r="B1186" i="37"/>
  <c r="B1187" i="37"/>
  <c r="C1187" i="37"/>
  <c r="D1187" i="37"/>
  <c r="H1187" i="37" s="1"/>
  <c r="B1188" i="37"/>
  <c r="C1188" i="37"/>
  <c r="D1188" i="37"/>
  <c r="B1189" i="37"/>
  <c r="C1189" i="37"/>
  <c r="D1189" i="37"/>
  <c r="B1190" i="37"/>
  <c r="C1190" i="37"/>
  <c r="G1190" i="37" s="1"/>
  <c r="D1190" i="37"/>
  <c r="B1191" i="37"/>
  <c r="C1191" i="37"/>
  <c r="D1191" i="37"/>
  <c r="B1192" i="37"/>
  <c r="C1192" i="37"/>
  <c r="D1192" i="37"/>
  <c r="B1193" i="37"/>
  <c r="C1193" i="37"/>
  <c r="D1193" i="37"/>
  <c r="H1193" i="37" s="1"/>
  <c r="B1194" i="37"/>
  <c r="C1194" i="37"/>
  <c r="G1194" i="37" s="1"/>
  <c r="D1194" i="37"/>
  <c r="B1195" i="37"/>
  <c r="C1195" i="37"/>
  <c r="D1195" i="37"/>
  <c r="H1195" i="37" s="1"/>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H1205" i="37" s="1"/>
  <c r="B1206" i="37"/>
  <c r="C1206" i="37"/>
  <c r="G1206" i="37" s="1"/>
  <c r="D1206" i="37"/>
  <c r="B1207" i="37"/>
  <c r="C1207" i="37"/>
  <c r="D1207" i="37"/>
  <c r="H1207" i="37" s="1"/>
  <c r="B1208" i="37"/>
  <c r="B1209" i="37"/>
  <c r="C1209" i="37"/>
  <c r="D1209" i="37"/>
  <c r="H1209" i="37" s="1"/>
  <c r="B1210" i="37"/>
  <c r="C1210" i="37"/>
  <c r="D1210" i="37"/>
  <c r="B1211" i="37"/>
  <c r="C1211" i="37"/>
  <c r="D1211" i="37"/>
  <c r="B1212" i="37"/>
  <c r="B1213" i="37"/>
  <c r="C1213" i="37"/>
  <c r="D1213" i="37"/>
  <c r="G1213" i="37" s="1"/>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H1289" i="37" s="1"/>
  <c r="D1289" i="37"/>
  <c r="B1290" i="37"/>
  <c r="C1290" i="37"/>
  <c r="D1290" i="37"/>
  <c r="B1291" i="37"/>
  <c r="C1291" i="37"/>
  <c r="H1291" i="37" s="1"/>
  <c r="D1291" i="37"/>
  <c r="B1292" i="37"/>
  <c r="B1293" i="37"/>
  <c r="C1293" i="37"/>
  <c r="D1293" i="37"/>
  <c r="B1294" i="37"/>
  <c r="C1294" i="37"/>
  <c r="D1294" i="37"/>
  <c r="H1294" i="37" s="1"/>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G1305" i="37"/>
  <c r="B1306" i="37"/>
  <c r="C1306" i="37"/>
  <c r="H1306" i="37" s="1"/>
  <c r="D1306" i="37"/>
  <c r="G1306" i="37"/>
  <c r="B1307" i="37"/>
  <c r="C1307" i="37"/>
  <c r="D1307" i="37"/>
  <c r="G1307" i="37"/>
  <c r="B1308" i="37"/>
  <c r="C1308" i="37"/>
  <c r="H1308" i="37" s="1"/>
  <c r="D1308" i="37"/>
  <c r="G1308" i="37"/>
  <c r="B1309" i="37"/>
  <c r="C1309" i="37"/>
  <c r="D1309" i="37"/>
  <c r="G1309" i="37"/>
  <c r="B1310" i="37"/>
  <c r="B1311" i="37"/>
  <c r="C1311" i="37"/>
  <c r="D1311" i="37"/>
  <c r="H1311" i="37" s="1"/>
  <c r="B1312" i="37"/>
  <c r="C1312" i="37"/>
  <c r="D1312" i="37"/>
  <c r="B1313" i="37"/>
  <c r="C1313" i="37"/>
  <c r="D1313" i="37"/>
  <c r="H1313" i="37" s="1"/>
  <c r="B1314" i="37"/>
  <c r="C1314" i="37"/>
  <c r="D1314" i="37"/>
  <c r="B1315" i="37"/>
  <c r="C1315" i="37"/>
  <c r="D1315" i="37"/>
  <c r="H1315" i="37" s="1"/>
  <c r="B1316" i="37"/>
  <c r="C1316" i="37"/>
  <c r="D1316" i="37"/>
  <c r="B1317" i="37"/>
  <c r="B1318" i="37"/>
  <c r="B1319" i="37"/>
  <c r="C1319" i="37"/>
  <c r="D1319" i="37"/>
  <c r="H1319" i="37" s="1"/>
  <c r="B1320" i="37"/>
  <c r="C1320" i="37"/>
  <c r="G1320" i="37" s="1"/>
  <c r="D1320" i="37"/>
  <c r="B1321" i="37"/>
  <c r="B1322" i="37"/>
  <c r="C1322" i="37"/>
  <c r="H1322" i="37" s="1"/>
  <c r="D1322" i="37"/>
  <c r="G1322" i="37"/>
  <c r="B1323" i="37"/>
  <c r="C1323" i="37"/>
  <c r="D1323" i="37"/>
  <c r="G1323" i="37"/>
  <c r="B1324" i="37"/>
  <c r="C1324" i="37"/>
  <c r="H1324" i="37" s="1"/>
  <c r="D1324" i="37"/>
  <c r="G1324" i="37"/>
  <c r="B1325" i="37"/>
  <c r="B1326" i="37"/>
  <c r="C1326" i="37"/>
  <c r="D1326" i="37"/>
  <c r="B1327" i="37"/>
  <c r="C1327" i="37"/>
  <c r="H1327" i="37" s="1"/>
  <c r="D1327" i="37"/>
  <c r="B1328" i="37"/>
  <c r="C1328" i="37"/>
  <c r="D1328" i="37"/>
  <c r="B1329" i="37"/>
  <c r="C1329" i="37"/>
  <c r="H1329" i="37" s="1"/>
  <c r="D1329" i="37"/>
  <c r="B1330" i="37"/>
  <c r="C1330" i="37"/>
  <c r="D1330" i="37"/>
  <c r="B1331" i="37"/>
  <c r="C1331" i="37"/>
  <c r="H1331" i="37" s="1"/>
  <c r="D1331" i="37"/>
  <c r="B1332" i="37"/>
  <c r="B1333" i="37"/>
  <c r="C1333" i="37"/>
  <c r="D1333" i="37"/>
  <c r="B1334" i="37"/>
  <c r="C1334" i="37"/>
  <c r="D1334" i="37"/>
  <c r="H1334" i="37" s="1"/>
  <c r="B1335" i="37"/>
  <c r="C1335" i="37"/>
  <c r="H1335" i="37" s="1"/>
  <c r="D1335" i="37"/>
  <c r="B1336" i="37"/>
  <c r="B1337" i="37"/>
  <c r="C1337" i="37"/>
  <c r="G1337" i="37" s="1"/>
  <c r="D1337" i="37"/>
  <c r="B1338" i="37"/>
  <c r="C1338" i="37"/>
  <c r="D1338" i="37"/>
  <c r="B1339" i="37"/>
  <c r="C1339" i="37"/>
  <c r="D1339" i="37"/>
  <c r="B1340" i="37"/>
  <c r="C1340" i="37"/>
  <c r="D1340" i="37"/>
  <c r="B1341" i="37"/>
  <c r="C1341" i="37"/>
  <c r="G1341" i="37" s="1"/>
  <c r="D1341" i="37"/>
  <c r="B1342" i="37"/>
  <c r="C1342" i="37"/>
  <c r="D1342" i="37"/>
  <c r="B1343" i="37"/>
  <c r="B1344" i="37"/>
  <c r="C1344" i="37"/>
  <c r="D1344" i="37"/>
  <c r="H1344" i="37" s="1"/>
  <c r="B1345" i="37"/>
  <c r="C1345" i="37"/>
  <c r="D1345" i="37"/>
  <c r="B1346" i="37"/>
  <c r="C1346" i="37"/>
  <c r="D1346" i="37"/>
  <c r="H1346" i="37" s="1"/>
  <c r="B1347" i="37"/>
  <c r="C1347" i="37"/>
  <c r="D1347" i="37"/>
  <c r="H1347" i="37" s="1"/>
  <c r="B1348" i="37"/>
  <c r="B1349" i="37"/>
  <c r="C1349" i="37"/>
  <c r="H1349" i="37" s="1"/>
  <c r="D1349" i="37"/>
  <c r="G1349" i="37"/>
  <c r="B1350" i="37"/>
  <c r="C1350" i="37"/>
  <c r="D1350" i="37"/>
  <c r="G1350" i="37"/>
  <c r="B1351" i="37"/>
  <c r="C1351" i="37"/>
  <c r="H1351" i="37" s="1"/>
  <c r="D1351" i="37"/>
  <c r="G1351" i="37"/>
  <c r="B1352" i="37"/>
  <c r="C1352" i="37"/>
  <c r="D1352" i="37"/>
  <c r="G1352" i="37"/>
  <c r="B1353" i="37"/>
  <c r="C1353" i="37"/>
  <c r="H1353" i="37" s="1"/>
  <c r="D1353" i="37"/>
  <c r="G1353" i="37"/>
  <c r="B1354" i="37"/>
  <c r="C1354" i="37"/>
  <c r="D1354" i="37"/>
  <c r="G1354" i="37"/>
  <c r="B1355" i="37"/>
  <c r="C1355" i="37"/>
  <c r="H1355" i="37" s="1"/>
  <c r="D1355" i="37"/>
  <c r="G1355" i="37"/>
  <c r="B1356" i="37"/>
  <c r="C1356" i="37"/>
  <c r="D1356" i="37"/>
  <c r="G1356" i="37"/>
  <c r="B1357" i="37"/>
  <c r="B1358" i="37"/>
  <c r="C1358" i="37"/>
  <c r="D1358" i="37"/>
  <c r="H1358" i="37" s="1"/>
  <c r="B1359" i="37"/>
  <c r="C1359" i="37"/>
  <c r="H1359" i="37" s="1"/>
  <c r="D1359" i="37"/>
  <c r="B1360" i="37"/>
  <c r="C1360" i="37"/>
  <c r="D1360" i="37"/>
  <c r="B1361" i="37"/>
  <c r="C1361" i="37"/>
  <c r="H1361" i="37" s="1"/>
  <c r="D1361" i="37"/>
  <c r="B1362" i="37"/>
  <c r="C1362" i="37"/>
  <c r="D1362" i="37"/>
  <c r="B1363" i="37"/>
  <c r="C1363" i="37"/>
  <c r="H1363" i="37" s="1"/>
  <c r="D1363" i="37"/>
  <c r="B1364" i="37"/>
  <c r="B1365" i="37"/>
  <c r="C1365" i="37"/>
  <c r="D1365" i="37"/>
  <c r="B1366" i="37"/>
  <c r="C1366" i="37"/>
  <c r="D1366" i="37"/>
  <c r="B1367" i="37"/>
  <c r="C1367" i="37"/>
  <c r="G1367" i="37" s="1"/>
  <c r="D1367" i="37"/>
  <c r="B1368" i="37"/>
  <c r="C1368" i="37"/>
  <c r="D1368" i="37"/>
  <c r="B1369" i="37"/>
  <c r="C1369" i="37"/>
  <c r="D1369" i="37"/>
  <c r="B1370" i="37"/>
  <c r="C1370" i="37"/>
  <c r="D1370" i="37"/>
  <c r="B1371" i="37"/>
  <c r="B1372" i="37"/>
  <c r="B1373" i="37"/>
  <c r="C1373" i="37"/>
  <c r="D1373" i="37"/>
  <c r="G1373" i="37"/>
  <c r="B1374" i="37"/>
  <c r="C1374" i="37"/>
  <c r="H1374" i="37" s="1"/>
  <c r="D1374" i="37"/>
  <c r="G1374" i="37"/>
  <c r="B1375" i="37"/>
  <c r="C1375" i="37"/>
  <c r="D1375" i="37"/>
  <c r="G1375" i="37"/>
  <c r="B1376" i="37"/>
  <c r="B1377" i="37"/>
  <c r="C1377" i="37"/>
  <c r="D1377" i="37"/>
  <c r="H1377" i="37" s="1"/>
  <c r="B1378" i="37"/>
  <c r="C1378" i="37"/>
  <c r="D1378" i="37"/>
  <c r="H1378" i="37" s="1"/>
  <c r="B1379" i="37"/>
  <c r="C1379" i="37"/>
  <c r="D1379" i="37"/>
  <c r="H1379" i="37" s="1"/>
  <c r="B1380" i="37"/>
  <c r="C1380" i="37"/>
  <c r="D1380" i="37"/>
  <c r="B1381" i="37"/>
  <c r="B1382" i="37"/>
  <c r="C1382" i="37"/>
  <c r="H1382" i="37" s="1"/>
  <c r="D1382" i="37"/>
  <c r="G1382" i="37"/>
  <c r="B1383" i="37"/>
  <c r="C1383" i="37"/>
  <c r="D1383" i="37"/>
  <c r="G1383" i="37"/>
  <c r="B1384" i="37"/>
  <c r="C1384" i="37"/>
  <c r="H1384" i="37" s="1"/>
  <c r="D1384" i="37"/>
  <c r="G1384" i="37"/>
  <c r="B1385" i="37"/>
  <c r="C1385" i="37"/>
  <c r="D1385" i="37"/>
  <c r="G1385" i="37"/>
  <c r="B1386" i="37"/>
  <c r="C1386" i="37"/>
  <c r="H1386" i="37" s="1"/>
  <c r="D1386" i="37"/>
  <c r="G1386" i="37"/>
  <c r="B1387" i="37"/>
  <c r="C1387" i="37"/>
  <c r="D1387" i="37"/>
  <c r="G1387" i="37"/>
  <c r="B1388" i="37"/>
  <c r="C1388" i="37"/>
  <c r="H1388" i="37" s="1"/>
  <c r="D1388" i="37"/>
  <c r="G1388" i="37"/>
  <c r="B1389" i="37"/>
  <c r="B1390" i="37"/>
  <c r="C1390" i="37"/>
  <c r="D1390" i="37"/>
  <c r="G1390" i="37"/>
  <c r="B1391" i="37"/>
  <c r="C1391" i="37"/>
  <c r="H1391" i="37" s="1"/>
  <c r="D1391" i="37"/>
  <c r="G1391" i="37"/>
  <c r="B1392" i="37"/>
  <c r="C1392" i="37"/>
  <c r="D1392" i="37"/>
  <c r="G1392" i="37"/>
  <c r="B1393" i="37"/>
  <c r="C1393" i="37"/>
  <c r="H1393" i="37" s="1"/>
  <c r="D1393" i="37"/>
  <c r="G1393" i="37"/>
  <c r="B1394" i="37"/>
  <c r="C1394" i="37"/>
  <c r="D1394" i="37"/>
  <c r="G1394" i="37"/>
  <c r="B1395" i="37"/>
  <c r="C1395" i="37"/>
  <c r="H1395" i="37" s="1"/>
  <c r="D1395" i="37"/>
  <c r="G1395" i="37"/>
  <c r="B1396" i="37"/>
  <c r="B1397" i="37"/>
  <c r="B1398" i="37"/>
  <c r="C1398" i="37"/>
  <c r="D1398" i="37"/>
  <c r="G1398" i="37"/>
  <c r="B1399" i="37"/>
  <c r="C1399" i="37"/>
  <c r="H1399" i="37" s="1"/>
  <c r="D1399" i="37"/>
  <c r="G1399" i="37"/>
  <c r="B1400" i="37"/>
  <c r="B1401" i="37"/>
  <c r="C1401" i="37"/>
  <c r="D1401" i="37"/>
  <c r="B1402" i="37"/>
  <c r="C1402" i="37"/>
  <c r="D1402" i="37"/>
  <c r="H1402" i="37" s="1"/>
  <c r="B1403" i="37"/>
  <c r="C1403" i="37"/>
  <c r="D1403" i="37"/>
  <c r="B1404" i="37"/>
  <c r="B1405" i="37"/>
  <c r="C1405" i="37"/>
  <c r="H1405" i="37" s="1"/>
  <c r="D1405" i="37"/>
  <c r="G1405" i="37"/>
  <c r="B1406" i="37"/>
  <c r="C1406" i="37"/>
  <c r="D1406" i="37"/>
  <c r="G1406" i="37"/>
  <c r="B1407" i="37"/>
  <c r="C1407" i="37"/>
  <c r="H1407" i="37" s="1"/>
  <c r="D1407" i="37"/>
  <c r="G1407" i="37"/>
  <c r="B1408" i="37"/>
  <c r="C1408" i="37"/>
  <c r="H1408" i="37" s="1"/>
  <c r="D1408" i="37"/>
  <c r="G1408" i="37"/>
  <c r="B1409" i="37"/>
  <c r="C1409" i="37"/>
  <c r="H1409" i="37" s="1"/>
  <c r="D1409" i="37"/>
  <c r="G1409" i="37"/>
  <c r="B1410" i="37"/>
  <c r="C1410" i="37"/>
  <c r="D1410" i="37"/>
  <c r="G1410" i="37"/>
  <c r="B1411" i="37"/>
  <c r="B1412" i="37"/>
  <c r="B1413" i="37"/>
  <c r="C1413" i="37"/>
  <c r="H1413" i="37" s="1"/>
  <c r="D1413" i="37"/>
  <c r="G1413" i="37"/>
  <c r="B1414" i="37"/>
  <c r="C1414" i="37"/>
  <c r="H1414" i="37" s="1"/>
  <c r="D1414" i="37"/>
  <c r="G1414" i="37"/>
  <c r="B1415" i="37"/>
  <c r="C1415" i="37"/>
  <c r="H1415" i="37" s="1"/>
  <c r="D1415" i="37"/>
  <c r="G1415" i="37"/>
  <c r="B1416" i="37"/>
  <c r="C1416" i="37"/>
  <c r="D1416" i="37"/>
  <c r="G1416" i="37"/>
  <c r="B1417" i="37"/>
  <c r="C1417" i="37"/>
  <c r="H1417" i="37" s="1"/>
  <c r="D1417" i="37"/>
  <c r="G1417" i="37"/>
  <c r="B1418" i="37"/>
  <c r="C1418" i="37"/>
  <c r="H1418" i="37" s="1"/>
  <c r="D1418" i="37"/>
  <c r="G1418" i="37"/>
  <c r="B1419" i="37"/>
  <c r="C1419" i="37"/>
  <c r="H1419" i="37" s="1"/>
  <c r="D1419" i="37"/>
  <c r="G1419" i="37"/>
  <c r="B1420" i="37"/>
  <c r="C1420" i="37"/>
  <c r="D1420" i="37"/>
  <c r="G1420" i="37"/>
  <c r="B1421" i="37"/>
  <c r="C1421" i="37"/>
  <c r="H1421" i="37" s="1"/>
  <c r="D1421" i="37"/>
  <c r="G1421" i="37"/>
  <c r="B1422" i="37"/>
  <c r="C1422" i="37"/>
  <c r="H1422" i="37" s="1"/>
  <c r="D1422" i="37"/>
  <c r="G1422" i="37"/>
  <c r="B1423" i="37"/>
  <c r="B1424" i="37"/>
  <c r="B1425" i="37"/>
  <c r="B1426" i="37"/>
  <c r="B1427" i="37"/>
  <c r="C1427" i="37"/>
  <c r="H1427" i="37" s="1"/>
  <c r="D1427" i="37"/>
  <c r="G1427" i="37"/>
  <c r="I1427" i="37" s="1"/>
  <c r="B1428" i="37"/>
  <c r="C1428" i="37"/>
  <c r="H1428" i="37" s="1"/>
  <c r="D1428" i="37"/>
  <c r="G1428" i="37"/>
  <c r="B1429" i="37"/>
  <c r="C1429" i="37"/>
  <c r="H1429" i="37" s="1"/>
  <c r="D1429" i="37"/>
  <c r="G1429" i="37"/>
  <c r="B1430" i="37"/>
  <c r="C1430" i="37"/>
  <c r="D1430" i="37"/>
  <c r="G1430" i="37"/>
  <c r="B1431" i="37"/>
  <c r="C1431" i="37"/>
  <c r="H1431" i="37" s="1"/>
  <c r="D1431" i="37"/>
  <c r="G1431" i="37"/>
  <c r="I1431" i="37" s="1"/>
  <c r="B1432" i="37"/>
  <c r="C1432" i="37"/>
  <c r="H1432" i="37" s="1"/>
  <c r="D1432" i="37"/>
  <c r="G1432" i="37"/>
  <c r="I1432" i="37" s="1"/>
  <c r="B1433" i="37"/>
  <c r="B1434" i="37"/>
  <c r="C1434" i="37"/>
  <c r="D1434" i="37"/>
  <c r="B1435" i="37"/>
  <c r="C1435" i="37"/>
  <c r="D1435" i="37"/>
  <c r="H1435" i="37" s="1"/>
  <c r="B1436" i="37"/>
  <c r="C1436" i="37"/>
  <c r="D1436" i="37"/>
  <c r="H1436" i="37" s="1"/>
  <c r="B1437" i="37"/>
  <c r="C1437" i="37"/>
  <c r="D1437" i="37"/>
  <c r="H1437" i="37" s="1"/>
  <c r="B1438" i="37"/>
  <c r="C1438" i="37"/>
  <c r="D1438" i="37"/>
  <c r="B1439" i="37"/>
  <c r="C1439" i="37"/>
  <c r="D1439" i="37"/>
  <c r="H1439" i="37" s="1"/>
  <c r="B1440" i="37"/>
  <c r="C1440" i="37"/>
  <c r="D1440" i="37"/>
  <c r="H1440" i="37" s="1"/>
  <c r="B1441" i="37"/>
  <c r="B1442" i="37"/>
  <c r="B1443" i="37"/>
  <c r="C1443" i="37"/>
  <c r="D1443" i="37"/>
  <c r="B1444" i="37"/>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H1491" i="37" s="1"/>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H1499" i="37" s="1"/>
  <c r="B1500" i="37"/>
  <c r="C1500" i="37"/>
  <c r="H1500" i="37" s="1"/>
  <c r="B1501" i="37"/>
  <c r="C1501" i="37"/>
  <c r="B1502" i="37"/>
  <c r="C1502" i="37"/>
  <c r="B1503" i="37"/>
  <c r="B1504" i="37"/>
  <c r="B1505" i="37"/>
  <c r="B1506" i="37"/>
  <c r="C1506" i="37"/>
  <c r="G1506" i="37" s="1"/>
  <c r="B1507" i="37"/>
  <c r="C1507" i="37"/>
  <c r="B1508" i="37"/>
  <c r="C1508" i="37"/>
  <c r="H1508" i="37" s="1"/>
  <c r="B1509" i="37"/>
  <c r="C1509" i="37"/>
  <c r="B1510" i="37"/>
  <c r="B1511" i="37"/>
  <c r="B1512" i="37"/>
  <c r="G1512" i="37" s="1"/>
  <c r="C1512" i="37"/>
  <c r="H1512" i="37" s="1"/>
  <c r="B1513" i="37"/>
  <c r="C1513" i="37"/>
  <c r="G1513" i="37"/>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Q3" i="3"/>
  <c r="H1559" i="37"/>
  <c r="H1553" i="37"/>
  <c r="H1549" i="37"/>
  <c r="H1547" i="37"/>
  <c r="H1545" i="37"/>
  <c r="H1543" i="37"/>
  <c r="H1537" i="37"/>
  <c r="H1533" i="37"/>
  <c r="H1529" i="37"/>
  <c r="H1527" i="37"/>
  <c r="H1525" i="37"/>
  <c r="H1523" i="37"/>
  <c r="H1517" i="37"/>
  <c r="H1513" i="37"/>
  <c r="H1507" i="37"/>
  <c r="H1493" i="37"/>
  <c r="H1489" i="37"/>
  <c r="H1481" i="37"/>
  <c r="H1477" i="37"/>
  <c r="H1475" i="37"/>
  <c r="H1473" i="37"/>
  <c r="H1467" i="37"/>
  <c r="H1447" i="37"/>
  <c r="H1444" i="37"/>
  <c r="H1438" i="37"/>
  <c r="H1434" i="37"/>
  <c r="H1430" i="37"/>
  <c r="I1428" i="37"/>
  <c r="H1420" i="37"/>
  <c r="H1416" i="37"/>
  <c r="H1410" i="37"/>
  <c r="H1406" i="37"/>
  <c r="H1403" i="37"/>
  <c r="H1401" i="37"/>
  <c r="H1398" i="37"/>
  <c r="H1394" i="37"/>
  <c r="H1392" i="37"/>
  <c r="H1390" i="37"/>
  <c r="H1387" i="37"/>
  <c r="H1385" i="37"/>
  <c r="H1383" i="37"/>
  <c r="H1380" i="37"/>
  <c r="H1375" i="37"/>
  <c r="H1373" i="37"/>
  <c r="H1367" i="37"/>
  <c r="H1362" i="37"/>
  <c r="H1360" i="37"/>
  <c r="H1356" i="37"/>
  <c r="H1354" i="37"/>
  <c r="H1352" i="37"/>
  <c r="H1350" i="37"/>
  <c r="H1345" i="37"/>
  <c r="H1341" i="37"/>
  <c r="H1337" i="37"/>
  <c r="H1333" i="37"/>
  <c r="H1330" i="37"/>
  <c r="H1328" i="37"/>
  <c r="H1326" i="37"/>
  <c r="H1323" i="37"/>
  <c r="H1320" i="37"/>
  <c r="H1316" i="37"/>
  <c r="H1314" i="37"/>
  <c r="H1312" i="37"/>
  <c r="H1309" i="37"/>
  <c r="H1307" i="37"/>
  <c r="H1305" i="37"/>
  <c r="H1302" i="37"/>
  <c r="H1300" i="37"/>
  <c r="H1298" i="37"/>
  <c r="H1296" i="37"/>
  <c r="H1293" i="37"/>
  <c r="H1290" i="37"/>
  <c r="H1286" i="37"/>
  <c r="H1284" i="37"/>
  <c r="H1282" i="37"/>
  <c r="H1280" i="37"/>
  <c r="H1278" i="37"/>
  <c r="H1276" i="37"/>
  <c r="H1274" i="37"/>
  <c r="H1272" i="37"/>
  <c r="H1270" i="37"/>
  <c r="H1268" i="37"/>
  <c r="H1266" i="37"/>
  <c r="H1264" i="37"/>
  <c r="H1262"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6" i="37"/>
  <c r="H1203" i="37"/>
  <c r="H1197" i="37"/>
  <c r="H1194" i="37"/>
  <c r="H1191" i="37"/>
  <c r="H1189" i="37"/>
  <c r="H1185" i="37"/>
  <c r="H1183" i="37"/>
  <c r="H1181" i="37"/>
  <c r="H1179"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E28" i="3"/>
  <c r="G29" i="3"/>
  <c r="H29" i="3"/>
  <c r="E29" i="3" s="1"/>
  <c r="G31" i="3"/>
  <c r="E31" i="3" s="1"/>
  <c r="H31" i="3"/>
  <c r="G32" i="3"/>
  <c r="H32" i="3"/>
  <c r="G33" i="3"/>
  <c r="H33" i="3"/>
  <c r="E33" i="3"/>
  <c r="B33" i="3" s="1"/>
  <c r="G34" i="3"/>
  <c r="H34" i="3"/>
  <c r="E34" i="3" s="1"/>
  <c r="G35" i="3"/>
  <c r="E35" i="3" s="1"/>
  <c r="H35" i="3"/>
  <c r="G36" i="3"/>
  <c r="H36" i="3"/>
  <c r="G37" i="3"/>
  <c r="H37" i="3"/>
  <c r="E37" i="3"/>
  <c r="B37" i="3" s="1"/>
  <c r="G38" i="3"/>
  <c r="H38" i="3"/>
  <c r="E38" i="3" s="1"/>
  <c r="G39" i="3"/>
  <c r="E39" i="3" s="1"/>
  <c r="H39" i="3"/>
  <c r="G40" i="3"/>
  <c r="H40" i="3"/>
  <c r="G41" i="3"/>
  <c r="H41" i="3"/>
  <c r="E41" i="3"/>
  <c r="B41" i="3" s="1"/>
  <c r="G42" i="3"/>
  <c r="H42" i="3"/>
  <c r="E42" i="3" s="1"/>
  <c r="G43" i="3"/>
  <c r="H43" i="3"/>
  <c r="G44" i="3"/>
  <c r="H44" i="3"/>
  <c r="G45" i="3"/>
  <c r="H45" i="3"/>
  <c r="E45" i="3" s="1"/>
  <c r="B45" i="3" s="1"/>
  <c r="G46" i="3"/>
  <c r="H46" i="3"/>
  <c r="G47" i="3"/>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c r="B57" i="3" s="1"/>
  <c r="G58" i="3"/>
  <c r="H58" i="3"/>
  <c r="E58" i="3" s="1"/>
  <c r="G59" i="3"/>
  <c r="E59" i="3" s="1"/>
  <c r="H59" i="3"/>
  <c r="G60" i="3"/>
  <c r="H60" i="3"/>
  <c r="G61" i="3"/>
  <c r="H61" i="3"/>
  <c r="E61" i="3"/>
  <c r="B61" i="3" s="1"/>
  <c r="G62" i="3"/>
  <c r="H62" i="3"/>
  <c r="E62" i="3" s="1"/>
  <c r="G63" i="3"/>
  <c r="E63" i="3" s="1"/>
  <c r="H63" i="3"/>
  <c r="G64" i="3"/>
  <c r="H64" i="3"/>
  <c r="G65" i="3"/>
  <c r="H65" i="3"/>
  <c r="E65" i="3"/>
  <c r="B65" i="3" s="1"/>
  <c r="G66" i="3"/>
  <c r="H66" i="3"/>
  <c r="E66" i="3" s="1"/>
  <c r="G67" i="3"/>
  <c r="E67" i="3" s="1"/>
  <c r="H67" i="3"/>
  <c r="G68" i="3"/>
  <c r="H68" i="3"/>
  <c r="G69" i="3"/>
  <c r="H69" i="3"/>
  <c r="E69" i="3"/>
  <c r="B69" i="3" s="1"/>
  <c r="G70" i="3"/>
  <c r="H70" i="3"/>
  <c r="E70" i="3" s="1"/>
  <c r="G71" i="3"/>
  <c r="E71" i="3" s="1"/>
  <c r="H71" i="3"/>
  <c r="G72" i="3"/>
  <c r="H72" i="3"/>
  <c r="G73" i="3"/>
  <c r="H73" i="3"/>
  <c r="E73" i="3"/>
  <c r="B73" i="3" s="1"/>
  <c r="G74" i="3"/>
  <c r="H74" i="3"/>
  <c r="E74" i="3" s="1"/>
  <c r="G75" i="3"/>
  <c r="E75" i="3" s="1"/>
  <c r="H75" i="3"/>
  <c r="G76" i="3"/>
  <c r="H76" i="3"/>
  <c r="G77" i="3"/>
  <c r="H77" i="3"/>
  <c r="E77" i="3"/>
  <c r="B77" i="3" s="1"/>
  <c r="G78" i="3"/>
  <c r="H78" i="3"/>
  <c r="E78" i="3" s="1"/>
  <c r="G79" i="3"/>
  <c r="E79" i="3" s="1"/>
  <c r="H79" i="3"/>
  <c r="G80" i="3"/>
  <c r="H80" i="3"/>
  <c r="G81" i="3"/>
  <c r="H81" i="3"/>
  <c r="E81" i="3"/>
  <c r="B81" i="3" s="1"/>
  <c r="G82" i="3"/>
  <c r="H82" i="3"/>
  <c r="E82" i="3" s="1"/>
  <c r="G83" i="3"/>
  <c r="E83" i="3" s="1"/>
  <c r="H83" i="3"/>
  <c r="G84" i="3"/>
  <c r="H84" i="3"/>
  <c r="G85" i="3"/>
  <c r="H85" i="3"/>
  <c r="E85" i="3"/>
  <c r="B85" i="3" s="1"/>
  <c r="G86" i="3"/>
  <c r="H86" i="3"/>
  <c r="E86" i="3" s="1"/>
  <c r="G87" i="3"/>
  <c r="E87" i="3" s="1"/>
  <c r="H87" i="3"/>
  <c r="G88" i="3"/>
  <c r="E88" i="3" s="1"/>
  <c r="H88" i="3"/>
  <c r="G89" i="3"/>
  <c r="H89" i="3"/>
  <c r="E89" i="3"/>
  <c r="B89" i="3" s="1"/>
  <c r="G90" i="3"/>
  <c r="H90" i="3"/>
  <c r="E90" i="3" s="1"/>
  <c r="G91" i="3"/>
  <c r="E91" i="3" s="1"/>
  <c r="H91" i="3"/>
  <c r="G92" i="3"/>
  <c r="H92" i="3"/>
  <c r="G93" i="3"/>
  <c r="H93" i="3"/>
  <c r="E93" i="3"/>
  <c r="B93" i="3" s="1"/>
  <c r="G94" i="3"/>
  <c r="H94" i="3"/>
  <c r="E94" i="3" s="1"/>
  <c r="G95" i="3"/>
  <c r="E95" i="3" s="1"/>
  <c r="H95" i="3"/>
  <c r="G96" i="3"/>
  <c r="E96" i="3" s="1"/>
  <c r="H96" i="3"/>
  <c r="G97" i="3"/>
  <c r="H97" i="3"/>
  <c r="E97" i="3"/>
  <c r="B97" i="3" s="1"/>
  <c r="G98" i="3"/>
  <c r="H98" i="3"/>
  <c r="E98" i="3" s="1"/>
  <c r="G99" i="3"/>
  <c r="E99" i="3" s="1"/>
  <c r="H99" i="3"/>
  <c r="G100" i="3"/>
  <c r="H100" i="3"/>
  <c r="G101" i="3"/>
  <c r="H101" i="3"/>
  <c r="E101" i="3"/>
  <c r="B101" i="3" s="1"/>
  <c r="G102" i="3"/>
  <c r="H102" i="3"/>
  <c r="E102" i="3" s="1"/>
  <c r="G103" i="3"/>
  <c r="E103" i="3" s="1"/>
  <c r="H103" i="3"/>
  <c r="G104" i="3"/>
  <c r="E104" i="3" s="1"/>
  <c r="H104" i="3"/>
  <c r="G105" i="3"/>
  <c r="H105" i="3"/>
  <c r="E105" i="3"/>
  <c r="B105" i="3" s="1"/>
  <c r="G106" i="3"/>
  <c r="H106" i="3"/>
  <c r="E106" i="3" s="1"/>
  <c r="G107" i="3"/>
  <c r="E107" i="3" s="1"/>
  <c r="H107" i="3"/>
  <c r="G108" i="3"/>
  <c r="H108" i="3"/>
  <c r="G109" i="3"/>
  <c r="H109" i="3"/>
  <c r="E109" i="3"/>
  <c r="B109" i="3" s="1"/>
  <c r="G110" i="3"/>
  <c r="H110" i="3"/>
  <c r="E110" i="3" s="1"/>
  <c r="G111" i="3"/>
  <c r="E111" i="3" s="1"/>
  <c r="B111" i="3" s="1"/>
  <c r="H111" i="3"/>
  <c r="G112" i="3"/>
  <c r="E112" i="3" s="1"/>
  <c r="H112" i="3"/>
  <c r="G113" i="3"/>
  <c r="H113" i="3"/>
  <c r="E113" i="3"/>
  <c r="B113" i="3" s="1"/>
  <c r="G114" i="3"/>
  <c r="H114" i="3"/>
  <c r="E114" i="3" s="1"/>
  <c r="G115" i="3"/>
  <c r="E115" i="3" s="1"/>
  <c r="H115" i="3"/>
  <c r="G116" i="3"/>
  <c r="H116" i="3"/>
  <c r="G117" i="3"/>
  <c r="H117" i="3"/>
  <c r="E117" i="3"/>
  <c r="B117" i="3" s="1"/>
  <c r="G118" i="3"/>
  <c r="H118" i="3"/>
  <c r="E118" i="3" s="1"/>
  <c r="G119" i="3"/>
  <c r="E119" i="3" s="1"/>
  <c r="H119" i="3"/>
  <c r="G120" i="3"/>
  <c r="E120" i="3" s="1"/>
  <c r="H120" i="3"/>
  <c r="G121" i="3"/>
  <c r="H121" i="3"/>
  <c r="E121" i="3"/>
  <c r="B121" i="3" s="1"/>
  <c r="G122" i="3"/>
  <c r="H122" i="3"/>
  <c r="E122" i="3" s="1"/>
  <c r="G123" i="3"/>
  <c r="E123" i="3" s="1"/>
  <c r="H123" i="3"/>
  <c r="G124" i="3"/>
  <c r="H124" i="3"/>
  <c r="G125" i="3"/>
  <c r="H125" i="3"/>
  <c r="E125" i="3"/>
  <c r="B125" i="3" s="1"/>
  <c r="G126" i="3"/>
  <c r="H126" i="3"/>
  <c r="E126" i="3" s="1"/>
  <c r="G127" i="3"/>
  <c r="E127" i="3" s="1"/>
  <c r="B127" i="3" s="1"/>
  <c r="H127" i="3"/>
  <c r="G128" i="3"/>
  <c r="E128" i="3" s="1"/>
  <c r="H128" i="3"/>
  <c r="G129" i="3"/>
  <c r="H129" i="3"/>
  <c r="E129" i="3"/>
  <c r="B129" i="3" s="1"/>
  <c r="G130" i="3"/>
  <c r="H130" i="3"/>
  <c r="E130" i="3" s="1"/>
  <c r="G131" i="3"/>
  <c r="E131" i="3" s="1"/>
  <c r="H131" i="3"/>
  <c r="G132" i="3"/>
  <c r="H132" i="3"/>
  <c r="G133" i="3"/>
  <c r="H133" i="3"/>
  <c r="E133" i="3"/>
  <c r="B133" i="3" s="1"/>
  <c r="G134" i="3"/>
  <c r="H134" i="3"/>
  <c r="E134" i="3" s="1"/>
  <c r="G135" i="3"/>
  <c r="E135" i="3" s="1"/>
  <c r="H135" i="3"/>
  <c r="G136" i="3"/>
  <c r="E136" i="3" s="1"/>
  <c r="H136" i="3"/>
  <c r="G137" i="3"/>
  <c r="H137" i="3"/>
  <c r="E137" i="3"/>
  <c r="B137" i="3" s="1"/>
  <c r="G138" i="3"/>
  <c r="H138" i="3"/>
  <c r="E138" i="3" s="1"/>
  <c r="G140" i="3"/>
  <c r="H140" i="3"/>
  <c r="G141" i="3"/>
  <c r="H141" i="3"/>
  <c r="E141" i="3"/>
  <c r="B141" i="3" s="1"/>
  <c r="G142" i="3"/>
  <c r="H142" i="3"/>
  <c r="E142" i="3" s="1"/>
  <c r="G143" i="3"/>
  <c r="E143" i="3" s="1"/>
  <c r="H143" i="3"/>
  <c r="G144" i="3"/>
  <c r="E144" i="3" s="1"/>
  <c r="B144" i="3" s="1"/>
  <c r="H144" i="3"/>
  <c r="G145" i="3"/>
  <c r="H145" i="3"/>
  <c r="E145" i="3"/>
  <c r="B145" i="3" s="1"/>
  <c r="G146" i="3"/>
  <c r="H146" i="3"/>
  <c r="E146" i="3" s="1"/>
  <c r="G147" i="3"/>
  <c r="E147" i="3" s="1"/>
  <c r="B147" i="3" s="1"/>
  <c r="H147" i="3"/>
  <c r="G148" i="3"/>
  <c r="H148" i="3"/>
  <c r="G149" i="3"/>
  <c r="H149" i="3"/>
  <c r="E149" i="3"/>
  <c r="B149" i="3" s="1"/>
  <c r="G150" i="3"/>
  <c r="H150" i="3"/>
  <c r="E150" i="3" s="1"/>
  <c r="G151" i="3"/>
  <c r="E151" i="3" s="1"/>
  <c r="H151" i="3"/>
  <c r="G152" i="3"/>
  <c r="E152" i="3" s="1"/>
  <c r="B152" i="3" s="1"/>
  <c r="H152" i="3"/>
  <c r="G153" i="3"/>
  <c r="H153" i="3"/>
  <c r="E153" i="3"/>
  <c r="B153" i="3" s="1"/>
  <c r="G154" i="3"/>
  <c r="H154" i="3"/>
  <c r="E154" i="3" s="1"/>
  <c r="G155" i="3"/>
  <c r="E155" i="3" s="1"/>
  <c r="B155" i="3" s="1"/>
  <c r="H155" i="3"/>
  <c r="G156" i="3"/>
  <c r="H156" i="3"/>
  <c r="T158" i="3"/>
  <c r="G162" i="3"/>
  <c r="E162" i="3" s="1"/>
  <c r="B162" i="3" s="1"/>
  <c r="G164" i="3"/>
  <c r="E164" i="3" s="1"/>
  <c r="G166" i="3"/>
  <c r="E166" i="3" s="1"/>
  <c r="B166" i="3" s="1"/>
  <c r="G212" i="3"/>
  <c r="H212" i="3"/>
  <c r="G260" i="3"/>
  <c r="H260" i="3"/>
  <c r="G263" i="3"/>
  <c r="H263" i="3"/>
  <c r="G264" i="3"/>
  <c r="H264" i="3"/>
  <c r="E264" i="3"/>
  <c r="G265" i="3"/>
  <c r="H265" i="3"/>
  <c r="E265" i="3" s="1"/>
  <c r="G268" i="3"/>
  <c r="H268" i="3"/>
  <c r="E268" i="3"/>
  <c r="G269" i="3"/>
  <c r="H269" i="3"/>
  <c r="E269" i="3" s="1"/>
  <c r="G270" i="3"/>
  <c r="E270" i="3" s="1"/>
  <c r="H270" i="3"/>
  <c r="G271" i="3"/>
  <c r="H271" i="3"/>
  <c r="G272" i="3"/>
  <c r="H272" i="3"/>
  <c r="E272" i="3"/>
  <c r="G273" i="3"/>
  <c r="H273" i="3"/>
  <c r="E273" i="3" s="1"/>
  <c r="G274" i="3"/>
  <c r="E274" i="3" s="1"/>
  <c r="H274" i="3"/>
  <c r="G275" i="3"/>
  <c r="E275" i="3" s="1"/>
  <c r="H275" i="3"/>
  <c r="G276" i="3"/>
  <c r="H276" i="3"/>
  <c r="E276" i="3"/>
  <c r="G277" i="3"/>
  <c r="H277" i="3"/>
  <c r="E277" i="3" s="1"/>
  <c r="G278" i="3"/>
  <c r="E278" i="3" s="1"/>
  <c r="G279" i="3"/>
  <c r="H279" i="3"/>
  <c r="E279" i="3" s="1"/>
  <c r="G280" i="3"/>
  <c r="H280" i="3"/>
  <c r="E280" i="3"/>
  <c r="G283" i="3"/>
  <c r="H283" i="3"/>
  <c r="E283" i="3" s="1"/>
  <c r="B283" i="3" s="1"/>
  <c r="G285" i="3"/>
  <c r="E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8" i="3"/>
  <c r="F295" i="3"/>
  <c r="F294" i="3"/>
  <c r="F293" i="3"/>
  <c r="F291" i="3"/>
  <c r="F290" i="3"/>
  <c r="F289" i="3"/>
  <c r="F287" i="3"/>
  <c r="F286" i="3"/>
  <c r="F285" i="3"/>
  <c r="B285" i="3"/>
  <c r="F284" i="3"/>
  <c r="F283" i="3"/>
  <c r="F282" i="3"/>
  <c r="F281" i="3"/>
  <c r="F280" i="3"/>
  <c r="B280" i="3" s="1"/>
  <c r="F279" i="3"/>
  <c r="B279" i="3" s="1"/>
  <c r="F278" i="3"/>
  <c r="F277" i="3"/>
  <c r="B277" i="3"/>
  <c r="F276" i="3"/>
  <c r="F275" i="3"/>
  <c r="B275" i="3" s="1"/>
  <c r="F274" i="3"/>
  <c r="B274" i="3" s="1"/>
  <c r="F273" i="3"/>
  <c r="B273" i="3" s="1"/>
  <c r="F272" i="3"/>
  <c r="B272" i="3" s="1"/>
  <c r="F271" i="3"/>
  <c r="F270" i="3"/>
  <c r="F269" i="3"/>
  <c r="B269" i="3" s="1"/>
  <c r="F268" i="3"/>
  <c r="F267" i="3"/>
  <c r="F266" i="3"/>
  <c r="F265" i="3"/>
  <c r="B265" i="3"/>
  <c r="F264" i="3"/>
  <c r="B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L207" i="3"/>
  <c r="M207" i="3"/>
  <c r="L206" i="3"/>
  <c r="M206" i="3"/>
  <c r="L205" i="3"/>
  <c r="M205" i="3"/>
  <c r="L204" i="3"/>
  <c r="M204" i="3"/>
  <c r="F204" i="3" s="1"/>
  <c r="B204" i="3" s="1"/>
  <c r="L203" i="3"/>
  <c r="M203" i="3"/>
  <c r="L202" i="3"/>
  <c r="M202" i="3"/>
  <c r="L201" i="3"/>
  <c r="M201" i="3"/>
  <c r="L200" i="3"/>
  <c r="M200" i="3"/>
  <c r="F200" i="3"/>
  <c r="B200" i="3" s="1"/>
  <c r="L199" i="3"/>
  <c r="M199" i="3"/>
  <c r="B164" i="3"/>
  <c r="B154" i="3"/>
  <c r="B151" i="3"/>
  <c r="B150" i="3"/>
  <c r="B146" i="3"/>
  <c r="B143" i="3"/>
  <c r="B142" i="3"/>
  <c r="B138" i="3"/>
  <c r="B136" i="3"/>
  <c r="B135" i="3"/>
  <c r="B134" i="3"/>
  <c r="B131" i="3"/>
  <c r="B130" i="3"/>
  <c r="B128" i="3"/>
  <c r="B126" i="3"/>
  <c r="B123" i="3"/>
  <c r="B122" i="3"/>
  <c r="B120" i="3"/>
  <c r="B119" i="3"/>
  <c r="B118" i="3"/>
  <c r="B115" i="3"/>
  <c r="B114" i="3"/>
  <c r="B112" i="3"/>
  <c r="B110" i="3"/>
  <c r="B107" i="3"/>
  <c r="B106" i="3"/>
  <c r="B104" i="3"/>
  <c r="B103" i="3"/>
  <c r="B102" i="3"/>
  <c r="B99" i="3"/>
  <c r="B98" i="3"/>
  <c r="B96" i="3"/>
  <c r="B95" i="3"/>
  <c r="B94" i="3"/>
  <c r="B91" i="3"/>
  <c r="B90" i="3"/>
  <c r="B88" i="3"/>
  <c r="B87" i="3"/>
  <c r="B86" i="3"/>
  <c r="B83" i="3"/>
  <c r="B82" i="3"/>
  <c r="B79" i="3"/>
  <c r="B78" i="3"/>
  <c r="B75" i="3"/>
  <c r="B74" i="3"/>
  <c r="B71" i="3"/>
  <c r="B70" i="3"/>
  <c r="B67" i="3"/>
  <c r="B66" i="3"/>
  <c r="B63" i="3"/>
  <c r="B62" i="3"/>
  <c r="B59" i="3"/>
  <c r="B58" i="3"/>
  <c r="B55" i="3"/>
  <c r="B54" i="3"/>
  <c r="B51" i="3"/>
  <c r="B50" i="3"/>
  <c r="B42" i="3"/>
  <c r="B39" i="3"/>
  <c r="B38" i="3"/>
  <c r="B35" i="3"/>
  <c r="B34" i="3"/>
  <c r="B31" i="3"/>
  <c r="B29" i="3"/>
  <c r="B28" i="3"/>
  <c r="B26" i="3"/>
  <c r="L7" i="3"/>
  <c r="F7" i="3" s="1"/>
  <c r="F4" i="3" s="1"/>
  <c r="F261" i="3"/>
  <c r="F297" i="3"/>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E235" i="27"/>
  <c r="D1200"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D18" i="27"/>
  <c r="C983"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34" i="1"/>
  <c r="C124" i="37" s="1"/>
  <c r="D142" i="1"/>
  <c r="D141" i="1" s="1"/>
  <c r="D148" i="1"/>
  <c r="C138" i="37" s="1"/>
  <c r="D147" i="1"/>
  <c r="C137" i="37" s="1"/>
  <c r="D303" i="1"/>
  <c r="C292" i="37" s="1"/>
  <c r="D307" i="1"/>
  <c r="C296" i="37" s="1"/>
  <c r="D302" i="1"/>
  <c r="C291"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F421" i="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7" i="1"/>
  <c r="F146" i="1"/>
  <c r="F145" i="1"/>
  <c r="F144" i="1"/>
  <c r="F143" i="1"/>
  <c r="F140" i="1"/>
  <c r="F139" i="1"/>
  <c r="F138" i="1"/>
  <c r="F137" i="1"/>
  <c r="F136" i="1"/>
  <c r="F135" i="1"/>
  <c r="F134"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H1443" i="37" l="1"/>
  <c r="G1251" i="37"/>
  <c r="G1491" i="37"/>
  <c r="F247" i="27"/>
  <c r="G1221" i="37"/>
  <c r="E263" i="3"/>
  <c r="B263" i="3" s="1"/>
  <c r="F236" i="27"/>
  <c r="G1056" i="37"/>
  <c r="D75" i="27"/>
  <c r="C1040" i="37" s="1"/>
  <c r="F76" i="27"/>
  <c r="F58" i="27"/>
  <c r="F208" i="3"/>
  <c r="B208" i="3" s="1"/>
  <c r="E260" i="3"/>
  <c r="E47" i="3"/>
  <c r="B47" i="3" s="1"/>
  <c r="E43" i="3"/>
  <c r="B43" i="3" s="1"/>
  <c r="F185" i="1"/>
  <c r="D204" i="1"/>
  <c r="C194" i="37" s="1"/>
  <c r="E46" i="3"/>
  <c r="B46" i="3" s="1"/>
  <c r="F205" i="3"/>
  <c r="B205" i="3" s="1"/>
  <c r="D160" i="1"/>
  <c r="K20" i="37"/>
  <c r="G5" i="3"/>
  <c r="E5" i="3" s="1"/>
  <c r="B5" i="3" s="1"/>
  <c r="F201" i="3"/>
  <c r="B201" i="3" s="1"/>
  <c r="E30" i="3"/>
  <c r="B30" i="3" s="1"/>
  <c r="E257" i="1"/>
  <c r="D247" i="37" s="1"/>
  <c r="E532" i="1"/>
  <c r="D520" i="37" s="1"/>
  <c r="D647" i="1"/>
  <c r="C635" i="37" s="1"/>
  <c r="D347" i="1"/>
  <c r="C336" i="37" s="1"/>
  <c r="H64" i="37"/>
  <c r="H50" i="37"/>
  <c r="H41" i="37"/>
  <c r="G179" i="3"/>
  <c r="E179" i="3" s="1"/>
  <c r="B179" i="3" s="1"/>
  <c r="G481" i="37"/>
  <c r="D462" i="1"/>
  <c r="D223" i="1"/>
  <c r="H195" i="37"/>
  <c r="H162" i="37"/>
  <c r="D628" i="1"/>
  <c r="G541" i="37"/>
  <c r="F51" i="27"/>
  <c r="E92" i="27"/>
  <c r="D1058" i="37"/>
  <c r="E123" i="27"/>
  <c r="D1088" i="37" s="1"/>
  <c r="G1089" i="37"/>
  <c r="F131" i="27"/>
  <c r="E175" i="27"/>
  <c r="F195" i="27"/>
  <c r="F239" i="27"/>
  <c r="D13" i="33"/>
  <c r="C1425" i="37" s="1"/>
  <c r="D136" i="36"/>
  <c r="C1411" i="37" s="1"/>
  <c r="E96" i="36"/>
  <c r="D1371" i="37" s="1"/>
  <c r="D96" i="36"/>
  <c r="E42" i="36"/>
  <c r="D1317" i="37" s="1"/>
  <c r="D42" i="36"/>
  <c r="E12" i="36"/>
  <c r="D12" i="36"/>
  <c r="C1287" i="37" s="1"/>
  <c r="D30" i="30"/>
  <c r="C1486" i="37" s="1"/>
  <c r="K59" i="42"/>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6" i="3"/>
  <c r="B268" i="3"/>
  <c r="E50" i="1"/>
  <c r="D40" i="37" s="1"/>
  <c r="E354" i="1"/>
  <c r="D343" i="37" s="1"/>
  <c r="H328" i="37"/>
  <c r="H304" i="37"/>
  <c r="H76" i="37"/>
  <c r="D13" i="1"/>
  <c r="C3" i="37" s="1"/>
  <c r="H19" i="37"/>
  <c r="D399" i="1"/>
  <c r="C388" i="37" s="1"/>
  <c r="G223" i="37"/>
  <c r="H1389" i="37"/>
  <c r="G1389" i="37"/>
  <c r="H1295" i="37"/>
  <c r="H1497" i="37"/>
  <c r="G1497" i="37"/>
  <c r="H1557" i="37"/>
  <c r="G1557" i="37"/>
  <c r="B278" i="3"/>
  <c r="B270" i="3"/>
  <c r="H1190" i="37"/>
  <c r="H1198" i="37"/>
  <c r="H1485" i="37"/>
  <c r="G1509" i="37"/>
  <c r="H1509" i="37"/>
  <c r="G1443" i="37"/>
  <c r="G1439" i="37"/>
  <c r="I1439" i="37" s="1"/>
  <c r="G1437" i="37"/>
  <c r="I1437" i="37" s="1"/>
  <c r="G1435" i="37"/>
  <c r="I1435" i="37" s="1"/>
  <c r="G1403" i="37"/>
  <c r="G1401" i="37"/>
  <c r="G1379" i="37"/>
  <c r="G1377" i="37"/>
  <c r="G1369" i="37"/>
  <c r="H1369" i="37"/>
  <c r="G1365" i="37"/>
  <c r="H1365" i="37"/>
  <c r="G1362" i="37"/>
  <c r="G1360" i="37"/>
  <c r="G1358" i="37"/>
  <c r="G1346" i="37"/>
  <c r="G1344" i="37"/>
  <c r="G1339" i="37"/>
  <c r="H1339" i="37"/>
  <c r="G1334" i="37"/>
  <c r="G1330" i="37"/>
  <c r="G1328" i="37"/>
  <c r="G1326" i="37"/>
  <c r="G1315" i="37"/>
  <c r="G1313" i="37"/>
  <c r="G1311" i="37"/>
  <c r="G1303" i="37"/>
  <c r="H1303" i="37"/>
  <c r="G1301" i="37"/>
  <c r="H1301" i="37"/>
  <c r="G1299" i="37"/>
  <c r="H1299" i="37"/>
  <c r="G1297" i="37"/>
  <c r="H1297" i="37"/>
  <c r="G1294" i="37"/>
  <c r="G1290" i="37"/>
  <c r="G1285" i="37"/>
  <c r="H1285" i="37"/>
  <c r="G1283" i="37"/>
  <c r="H1283" i="37"/>
  <c r="G1281" i="37"/>
  <c r="H1281" i="37"/>
  <c r="G1279" i="37"/>
  <c r="H1279" i="37"/>
  <c r="G1277" i="37"/>
  <c r="H1277" i="37"/>
  <c r="G1275" i="37"/>
  <c r="H1275" i="37"/>
  <c r="G1273" i="37"/>
  <c r="H1273" i="37"/>
  <c r="G1271" i="37"/>
  <c r="H1271" i="37"/>
  <c r="G1269" i="37"/>
  <c r="H1269" i="37"/>
  <c r="G1267" i="37"/>
  <c r="H1267" i="37"/>
  <c r="G1265" i="37"/>
  <c r="H1265" i="37"/>
  <c r="G1263" i="37"/>
  <c r="H1263" i="37"/>
  <c r="G1261" i="37"/>
  <c r="H1261" i="37"/>
  <c r="G1210" i="37"/>
  <c r="G1127" i="37"/>
  <c r="G1125" i="37"/>
  <c r="G1123" i="37"/>
  <c r="G1121" i="37"/>
  <c r="G1115" i="37"/>
  <c r="G1113" i="37"/>
  <c r="G1094" i="37"/>
  <c r="G1092" i="37"/>
  <c r="G1090" i="37"/>
  <c r="G1086" i="37"/>
  <c r="G1084" i="37"/>
  <c r="G1082" i="37"/>
  <c r="G1080" i="37"/>
  <c r="G1078" i="37"/>
  <c r="G1032" i="37"/>
  <c r="G1030" i="37"/>
  <c r="G1028" i="37"/>
  <c r="G1010" i="37"/>
  <c r="G1008" i="37"/>
  <c r="G989" i="37"/>
  <c r="G987" i="37"/>
  <c r="G985" i="37"/>
  <c r="G981" i="37"/>
  <c r="G1561" i="37"/>
  <c r="H1561" i="37"/>
  <c r="G1501" i="37"/>
  <c r="H1501" i="37"/>
  <c r="G1444" i="37"/>
  <c r="I1444" i="37" s="1"/>
  <c r="G1440" i="37"/>
  <c r="I1440" i="37" s="1"/>
  <c r="G1438" i="37"/>
  <c r="I1438" i="37" s="1"/>
  <c r="G1436" i="37"/>
  <c r="I1436" i="37" s="1"/>
  <c r="G1434" i="37"/>
  <c r="I1434" i="37" s="1"/>
  <c r="I1430" i="37"/>
  <c r="I1429" i="37"/>
  <c r="G1402" i="37"/>
  <c r="G1380" i="37"/>
  <c r="G1378" i="37"/>
  <c r="G1347" i="37"/>
  <c r="G1345" i="37"/>
  <c r="G1211" i="37"/>
  <c r="G1209" i="37"/>
  <c r="G1126" i="37"/>
  <c r="G1124" i="37"/>
  <c r="G1122" i="37"/>
  <c r="G1120" i="37"/>
  <c r="G1114" i="37"/>
  <c r="G1095" i="37"/>
  <c r="G1093" i="37"/>
  <c r="G1091" i="37"/>
  <c r="G1087" i="37"/>
  <c r="G1085" i="37"/>
  <c r="G1083" i="37"/>
  <c r="G1081" i="37"/>
  <c r="G1079" i="37"/>
  <c r="G1077" i="37"/>
  <c r="G1033" i="37"/>
  <c r="G1031" i="37"/>
  <c r="G1029" i="37"/>
  <c r="G1011" i="37"/>
  <c r="G1009" i="37"/>
  <c r="G1007" i="37"/>
  <c r="G988" i="37"/>
  <c r="G986" i="37"/>
  <c r="G982" i="37"/>
  <c r="G980"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124" i="37"/>
  <c r="G33" i="37"/>
  <c r="G4" i="37"/>
  <c r="G132" i="37"/>
  <c r="G112" i="37"/>
  <c r="G70" i="37"/>
  <c r="G64" i="37"/>
  <c r="G58" i="37"/>
  <c r="G50" i="37"/>
  <c r="G19" i="37"/>
  <c r="F136" i="36" l="1"/>
  <c r="F84" i="27"/>
  <c r="F18" i="27"/>
  <c r="F204" i="1"/>
  <c r="G24" i="3"/>
  <c r="E24" i="3" s="1"/>
  <c r="B24" i="3" s="1"/>
  <c r="F160" i="1"/>
  <c r="I1448" i="37"/>
  <c r="I1451" i="37"/>
  <c r="I1455" i="37"/>
  <c r="I1461" i="37"/>
  <c r="I1464" i="37"/>
  <c r="G1049" i="37"/>
  <c r="H635" i="37"/>
  <c r="C1317" i="37"/>
  <c r="F42" i="36"/>
  <c r="C1371" i="37"/>
  <c r="F96" i="36"/>
  <c r="E163" i="3"/>
  <c r="B163" i="3" s="1"/>
  <c r="H1104" i="37"/>
  <c r="D1287" i="37"/>
  <c r="K47" i="42"/>
  <c r="C213" i="37"/>
  <c r="H213" i="37" s="1"/>
  <c r="F223"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H150" i="37"/>
  <c r="C222" i="37"/>
  <c r="F232" i="1"/>
  <c r="C1457" i="37"/>
  <c r="J54" i="42"/>
  <c r="G585" i="37"/>
  <c r="H585" i="37"/>
  <c r="G1168" i="37"/>
  <c r="H1168" i="37"/>
  <c r="E74" i="27"/>
  <c r="G616" i="37"/>
  <c r="H616" i="37"/>
  <c r="H1287" i="37" l="1"/>
  <c r="G1287" i="37"/>
  <c r="H1371" i="37"/>
  <c r="G1371" i="37"/>
  <c r="H1317" i="37"/>
  <c r="G131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Q19" i="3" s="1"/>
  <c r="F645" i="1"/>
  <c r="D637" i="37" l="1"/>
  <c r="K42" i="42"/>
  <c r="C637" i="37"/>
  <c r="F649" i="1"/>
  <c r="J42" i="42"/>
  <c r="C636" i="37"/>
  <c r="B25" i="42" s="1"/>
  <c r="F648" i="1"/>
  <c r="J41" i="42"/>
  <c r="G633" i="37"/>
  <c r="H633" i="37"/>
  <c r="G632" i="37"/>
  <c r="H632" i="37"/>
  <c r="G157" i="3"/>
  <c r="E157" i="3" s="1"/>
  <c r="J3" i="3" l="1"/>
  <c r="L2" i="37"/>
  <c r="K2" i="37"/>
  <c r="G637" i="37"/>
  <c r="H637" i="37"/>
  <c r="B157" i="3"/>
  <c r="G636" i="37"/>
  <c r="H636" i="37"/>
  <c r="K29" i="37" l="1"/>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<sst xmlns="http://schemas.openxmlformats.org/spreadsheetml/2006/main" count="4756" uniqueCount="4300">
  <si>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</si>
  <si>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</si>
  <si>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</si>
  <si>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</si>
  <si>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</si>
  <si>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</si>
  <si>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</si>
  <si>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</si>
  <si>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</si>
  <si>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</si>
  <si>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</si>
  <si>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</si>
  <si>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</si>
  <si>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</si>
  <si>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</si>
  <si>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</si>
  <si>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</si>
  <si>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</si>
  <si>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</si>
  <si>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</si>
  <si>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</si>
  <si>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</si>
  <si>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</si>
  <si>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</si>
  <si>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</si>
  <si>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</si>
  <si>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</si>
  <si>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</si>
  <si>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</si>
  <si>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</si>
  <si>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</si>
  <si>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</si>
  <si>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</si>
  <si>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</si>
  <si>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</si>
  <si>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</si>
  <si>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</si>
  <si>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</si>
  <si>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</si>
  <si>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</si>
  <si>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</si>
  <si>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</si>
  <si>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</si>
  <si>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</si>
  <si>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</si>
  <si>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</si>
  <si>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</si>
  <si>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</si>
  <si>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</si>
  <si>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</si>
  <si>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</si>
  <si>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</si>
  <si>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</si>
  <si>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</si>
  <si>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</si>
  <si>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</si>
  <si>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</si>
  <si>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</si>
  <si>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</si>
  <si>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</si>
  <si>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</si>
  <si>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</si>
  <si>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</si>
  <si>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</si>
  <si>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</si>
  <si>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</si>
  <si>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</si>
  <si>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</si>
  <si>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</si>
  <si>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</si>
  <si>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</si>
  <si>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</si>
  <si>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</si>
  <si>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</si>
  <si>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</si>
  <si>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</si>
  <si>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</si>
  <si>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</si>
  <si>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</si>
  <si>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</si>
  <si>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</si>
  <si>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</si>
  <si>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</si>
  <si>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</si>
  <si>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</si>
  <si>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</si>
  <si>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</si>
  <si>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</si>
  <si>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</si>
  <si>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</si>
  <si>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</si>
  <si>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</si>
  <si>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</si>
  <si>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</si>
  <si>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</si>
  <si>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</si>
  <si>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</si>
  <si>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</si>
  <si>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</si>
  <si>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</si>
  <si>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</si>
  <si>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</si>
  <si>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</si>
  <si>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</si>
  <si>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</si>
  <si>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</si>
  <si>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</si>
  <si>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</si>
  <si>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</si>
  <si>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</si>
  <si>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</si>
  <si>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</si>
  <si>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</si>
  <si>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</si>
  <si>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</si>
  <si>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</si>
  <si>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</si>
  <si>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</si>
  <si>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</si>
  <si>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</si>
  <si>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</si>
  <si>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</si>
  <si>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</si>
  <si>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</si>
  <si>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</si>
  <si>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</si>
  <si>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</si>
  <si>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</si>
  <si>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</si>
  <si>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</si>
  <si>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</si>
  <si>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</si>
  <si>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</si>
  <si>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</si>
  <si>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</si>
  <si>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</si>
  <si>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</si>
  <si>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</si>
  <si>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</si>
  <si>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</si>
  <si>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</si>
  <si>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</si>
  <si>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</si>
  <si>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</si>
  <si>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</si>
  <si>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</si>
  <si>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</si>
  <si>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</si>
  <si>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</si>
  <si>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</si>
  <si>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</si>
  <si>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</si>
  <si>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</si>
  <si>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</si>
  <si>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</si>
  <si>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</si>
  <si>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</si>
  <si>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</si>
  <si>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</si>
  <si>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</si>
  <si>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</si>
  <si>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</si>
  <si>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</si>
  <si>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</si>
  <si>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</si>
  <si>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</si>
  <si>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</si>
  <si>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</si>
  <si>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</si>
  <si>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</si>
  <si>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</si>
  <si>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</si>
  <si>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</si>
  <si>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</si>
  <si>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</si>
  <si>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</si>
  <si>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</si>
  <si>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</si>
  <si>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</si>
  <si>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</si>
  <si>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</si>
  <si>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</si>
  <si>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</si>
  <si>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</si>
  <si>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</si>
  <si>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</si>
  <si>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</si>
  <si>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</si>
  <si>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</si>
  <si>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</si>
  <si>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</si>
  <si>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</si>
  <si>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</si>
  <si>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</si>
  <si>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</si>
  <si>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</si>
  <si>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</si>
  <si>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</si>
  <si>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</si>
  <si>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</si>
  <si>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</si>
  <si>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</si>
  <si>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</si>
  <si>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</si>
  <si>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</si>
  <si>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</si>
  <si>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</si>
  <si>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</si>
  <si>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</si>
  <si>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</si>
  <si>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</si>
  <si>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</si>
  <si>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</si>
  <si>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</si>
  <si>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</si>
  <si>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</si>
  <si>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</si>
  <si>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</si>
  <si>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</si>
  <si>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</si>
  <si>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</si>
  <si>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</si>
  <si>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</si>
  <si>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</si>
  <si>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</si>
  <si>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</si>
  <si>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</si>
  <si>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</si>
  <si>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</si>
  <si>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</si>
  <si>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</si>
  <si>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</si>
  <si>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</si>
  <si>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</si>
  <si>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</si>
  <si>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</si>
  <si>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</si>
  <si>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</si>
  <si>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</si>
  <si>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</si>
  <si>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</si>
  <si>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</si>
  <si>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</si>
  <si>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</si>
  <si>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</si>
  <si>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</si>
  <si>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</si>
  <si>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</si>
  <si>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</si>
  <si>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</si>
  <si>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</si>
  <si>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</si>
  <si>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</si>
  <si>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</si>
  <si>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</si>
  <si>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</si>
  <si>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</si>
  <si>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</si>
  <si>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</si>
  <si>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</si>
  <si>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</si>
  <si>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</si>
  <si>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</si>
  <si>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</si>
  <si>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</si>
  <si>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</si>
  <si>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</si>
  <si>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</si>
  <si>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</si>
  <si>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</si>
  <si>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</si>
  <si>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</si>
  <si>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</si>
  <si>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</si>
  <si>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</si>
  <si>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</si>
  <si>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</si>
  <si>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</si>
  <si>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</si>
  <si>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</si>
  <si>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</si>
  <si>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</si>
  <si>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</si>
  <si>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</si>
  <si>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</si>
  <si>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</si>
  <si>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</si>
  <si>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</si>
  <si>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</si>
  <si>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</si>
  <si>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</si>
  <si>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</si>
  <si>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</si>
  <si>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</si>
  <si>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</si>
  <si>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</si>
  <si>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</si>
  <si>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</si>
  <si>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</si>
  <si>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</si>
  <si>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</si>
  <si>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</si>
  <si>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</si>
  <si>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</si>
  <si>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</si>
  <si>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</si>
  <si>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</si>
  <si>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</si>
  <si>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</si>
  <si>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</si>
  <si>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</si>
  <si>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</si>
  <si>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</si>
  <si>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</si>
  <si>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</si>
  <si>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</si>
  <si>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</si>
  <si>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</si>
  <si>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</si>
  <si>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</si>
  <si>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</si>
  <si>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</si>
  <si>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</si>
  <si>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</si>
  <si>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</si>
  <si>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</si>
  <si>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</si>
  <si>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</si>
  <si>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</si>
  <si>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</si>
  <si>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</si>
  <si>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</si>
  <si>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</si>
  <si>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</si>
  <si>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</si>
  <si>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</si>
  <si>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</si>
  <si>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</si>
  <si>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</si>
  <si>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</si>
  <si>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</si>
  <si>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</si>
  <si>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</si>
  <si>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</si>
  <si>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</si>
  <si>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</si>
  <si>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</si>
  <si>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</si>
  <si>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</si>
  <si>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</si>
  <si>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</si>
  <si>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</si>
  <si>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</si>
  <si>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</si>
  <si>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</si>
  <si>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</si>
  <si>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</si>
  <si>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</si>
  <si>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</si>
  <si>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</si>
  <si>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</si>
  <si>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</si>
  <si>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</si>
  <si>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</si>
  <si>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</si>
  <si>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</si>
  <si>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</si>
  <si>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</si>
  <si>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</si>
  <si>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</si>
  <si>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</si>
  <si>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</si>
  <si>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</si>
  <si>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</si>
  <si>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</si>
  <si>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</si>
  <si>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</si>
  <si>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</si>
  <si>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</si>
  <si>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</si>
  <si>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</si>
  <si>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</si>
  <si>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</si>
  <si>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</si>
  <si>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</si>
  <si>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</si>
  <si>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</si>
  <si>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</si>
  <si>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</si>
  <si>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</si>
  <si>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</si>
  <si>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</si>
  <si>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</si>
  <si>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</si>
  <si>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</si>
  <si>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</si>
  <si>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</si>
  <si>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</si>
  <si>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</si>
  <si>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</si>
  <si>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</si>
  <si>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</si>
  <si>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</si>
  <si>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</si>
  <si>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</si>
  <si>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</si>
  <si>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</si>
  <si>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</si>
  <si>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</si>
  <si>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</si>
  <si>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</si>
  <si>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</si>
  <si>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</si>
  <si>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</si>
  <si>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</si>
  <si>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</si>
  <si>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</si>
  <si>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</si>
  <si>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</si>
  <si>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</si>
  <si>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</si>
  <si>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</si>
  <si>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</si>
  <si>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</si>
  <si>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</si>
  <si>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</si>
  <si>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</si>
  <si>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</si>
  <si>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</si>
  <si>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</si>
  <si>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</si>
  <si>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</si>
  <si>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</si>
  <si>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</si>
  <si>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</si>
  <si>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</si>
  <si>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</si>
  <si>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</si>
  <si>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</si>
  <si>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</si>
  <si>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</si>
  <si>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</si>
  <si>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</si>
  <si>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</si>
  <si>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</si>
  <si>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</si>
  <si>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</si>
  <si>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</si>
  <si>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</si>
  <si>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</si>
  <si>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</si>
  <si>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</si>
  <si>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</si>
  <si>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</si>
  <si>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</si>
  <si>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</si>
  <si>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</si>
  <si>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</si>
  <si>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</si>
  <si>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</si>
  <si>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</si>
  <si>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</si>
  <si>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</si>
  <si>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</si>
  <si>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</si>
  <si>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</si>
  <si>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</si>
  <si>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</si>
  <si>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</si>
  <si>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</si>
  <si>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</si>
  <si>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</si>
  <si>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</si>
  <si>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</si>
  <si>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</si>
  <si>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</si>
  <si>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</si>
  <si>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</si>
  <si>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</si>
  <si>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</si>
  <si>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</si>
  <si>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</si>
  <si>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</si>
  <si>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</si>
  <si>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</si>
  <si>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</si>
  <si>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</si>
  <si>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</si>
  <si>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</si>
  <si>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</si>
  <si>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</si>
  <si>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</si>
  <si>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</si>
  <si>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</si>
  <si>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</si>
  <si>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</si>
  <si>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</si>
  <si>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</si>
  <si>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</si>
  <si>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</si>
  <si>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</si>
  <si>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</si>
  <si>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</si>
  <si>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</si>
  <si>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</si>
  <si>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</si>
  <si>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</si>
  <si>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</si>
  <si>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</si>
  <si>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</si>
  <si>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</si>
  <si>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</si>
  <si>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</si>
  <si>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</si>
  <si>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</si>
  <si>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</si>
  <si>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</si>
  <si>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</si>
  <si>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</si>
  <si>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</si>
  <si>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</si>
  <si>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</si>
  <si>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</si>
  <si>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</si>
  <si>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</si>
  <si>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</si>
  <si>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</si>
  <si>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</si>
  <si>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</si>
  <si>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</si>
  <si>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</si>
  <si>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</si>
  <si>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</si>
  <si>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</si>
  <si>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</si>
  <si>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</si>
  <si>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</si>
  <si>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</si>
  <si>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</si>
  <si>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</si>
  <si>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</si>
  <si>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</si>
  <si>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</si>
  <si>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</si>
  <si>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</si>
  <si>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</si>
  <si>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</si>
  <si>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</si>
  <si>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</si>
  <si>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</si>
  <si>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</si>
  <si>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</si>
  <si>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</si>
  <si>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</si>
  <si>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</si>
  <si>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</si>
  <si>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</si>
  <si>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</si>
  <si>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</si>
  <si>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</si>
  <si>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</si>
  <si>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</si>
  <si>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</si>
  <si>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</si>
  <si>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</si>
  <si>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</si>
  <si>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</si>
  <si>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</si>
  <si>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</si>
  <si>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</si>
  <si>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</si>
  <si>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</si>
  <si>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</si>
  <si>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</si>
  <si>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</si>
  <si>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</si>
  <si>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</si>
  <si>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</si>
  <si>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</si>
  <si>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</si>
  <si>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</si>
  <si>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</si>
  <si>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</si>
  <si>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</si>
  <si>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</si>
  <si>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</si>
  <si>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</si>
  <si>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</si>
  <si>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</si>
  <si>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</si>
  <si>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</si>
  <si>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</si>
  <si>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</si>
  <si>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</si>
  <si>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</si>
  <si>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</si>
  <si>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</si>
  <si>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</si>
  <si>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</si>
  <si>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</si>
  <si>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</si>
  <si>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</si>
  <si>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</si>
  <si>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</si>
  <si>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</si>
  <si>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</si>
  <si>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</si>
  <si>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</si>
  <si>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</si>
  <si>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</si>
  <si>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</si>
  <si>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</si>
  <si>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</si>
  <si>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</si>
  <si>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</si>
  <si>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</si>
  <si>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</si>
  <si>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</si>
  <si>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</si>
  <si>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</si>
  <si>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</si>
  <si>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</si>
  <si>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</si>
  <si>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</si>
  <si>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</si>
  <si>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</si>
  <si>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</si>
  <si>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</si>
  <si>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</si>
  <si>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</si>
  <si>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</si>
  <si>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</si>
  <si>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</si>
  <si>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</si>
  <si>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</si>
  <si>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</si>
  <si>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</si>
  <si>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</si>
  <si>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</si>
  <si>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</si>
  <si>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</si>
  <si>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</si>
  <si>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</si>
  <si>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</si>
  <si>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</si>
  <si>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</si>
  <si>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</si>
  <si>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</si>
  <si>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</si>
  <si>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</si>
  <si>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</si>
  <si>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</si>
  <si>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</si>
  <si>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</si>
  <si>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</si>
  <si>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</si>
  <si>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</si>
  <si>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</si>
  <si>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</si>
  <si>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</si>
  <si>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</si>
  <si>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</si>
  <si>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</si>
  <si>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</si>
  <si>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</si>
  <si>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</si>
  <si>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</si>
  <si>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</si>
  <si>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</si>
  <si>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</si>
  <si>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</si>
  <si>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</si>
  <si>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</si>
  <si>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</si>
  <si>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</si>
  <si>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</si>
  <si>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</si>
  <si>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</si>
  <si>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</si>
  <si>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</si>
  <si>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</si>
  <si>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</si>
  <si>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</si>
  <si>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</si>
  <si>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</si>
  <si>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</si>
  <si>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</si>
  <si>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</si>
  <si>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</si>
  <si>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</si>
  <si>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</si>
  <si>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</si>
  <si>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</si>
  <si>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</si>
  <si>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</si>
  <si>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</si>
  <si>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</si>
  <si>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</si>
  <si>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</si>
  <si>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</si>
  <si>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</si>
  <si>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</si>
  <si>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</si>
  <si>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</si>
  <si>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</si>
  <si>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</si>
  <si>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</si>
  <si>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</si>
  <si>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</si>
  <si>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</si>
  <si>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</si>
  <si>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</si>
  <si>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</si>
  <si>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</si>
  <si>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</si>
  <si>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</si>
  <si>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</si>
  <si>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</si>
  <si>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</si>
  <si>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</si>
  <si>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</si>
  <si>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</si>
  <si>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</si>
  <si>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</si>
  <si>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</si>
  <si>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</si>
  <si>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</si>
  <si>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</si>
  <si>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</si>
  <si>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</si>
  <si>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</si>
  <si>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</si>
  <si>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</si>
  <si>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</si>
  <si>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</si>
  <si>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</si>
  <si>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</si>
  <si>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</si>
  <si>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</si>
  <si>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</si>
  <si>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</si>
  <si>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</si>
  <si>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</si>
  <si>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</si>
  <si>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</si>
  <si>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</si>
  <si>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</si>
  <si>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</si>
  <si>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</si>
  <si>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</si>
  <si>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</si>
  <si>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</si>
  <si>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</si>
  <si>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</si>
  <si>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</si>
  <si>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</si>
  <si>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</si>
  <si>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</si>
  <si>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</si>
  <si>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</si>
  <si>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</si>
  <si>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</si>
  <si>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</si>
  <si>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</si>
  <si>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</si>
  <si>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</si>
  <si>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</si>
  <si>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</si>
  <si>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</si>
  <si>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</si>
  <si>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</si>
  <si>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</si>
  <si>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</si>
  <si>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</si>
  <si>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</si>
  <si>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</si>
  <si>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</si>
  <si>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</si>
  <si>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</si>
  <si>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</si>
  <si>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</si>
  <si>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</si>
  <si>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</si>
  <si>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</si>
  <si>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</si>
  <si>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</si>
  <si>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</si>
  <si>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</si>
  <si>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</si>
  <si>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</si>
  <si>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</si>
  <si>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</si>
  <si>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</si>
  <si>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</si>
  <si>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</si>
  <si>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</si>
  <si>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</si>
  <si>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</si>
  <si>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</si>
  <si>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</si>
  <si>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</si>
  <si>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</si>
  <si>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</si>
  <si>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</si>
  <si>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</si>
  <si>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</si>
  <si>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</si>
  <si>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</si>
  <si>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</si>
  <si>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</si>
  <si>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</si>
  <si>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</si>
  <si>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</si>
  <si>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</si>
  <si>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</si>
  <si>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</si>
  <si>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</si>
  <si>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</si>
  <si>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</si>
  <si>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</si>
  <si>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</si>
  <si>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</si>
  <si>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</si>
  <si>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</si>
  <si>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</si>
  <si>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</si>
  <si>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</si>
  <si>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</si>
  <si>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</si>
  <si>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</si>
  <si>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</si>
  <si>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</si>
  <si>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</si>
  <si>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</si>
  <si>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</si>
  <si>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</si>
  <si>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</si>
  <si>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</si>
  <si>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</si>
  <si>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</si>
  <si>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</si>
  <si>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</si>
  <si>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</si>
  <si>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</si>
  <si>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</si>
  <si>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</si>
  <si>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</si>
  <si>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</si>
  <si>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</si>
  <si>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</si>
  <si>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</si>
  <si>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</si>
  <si>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</si>
  <si>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</si>
  <si>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</si>
  <si>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</si>
  <si>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</si>
  <si>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</si>
  <si>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</si>
  <si>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</si>
  <si>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</si>
  <si>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</si>
  <si>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</si>
  <si>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</si>
  <si>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</si>
  <si>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</si>
  <si>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</si>
  <si>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</si>
  <si>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</si>
  <si>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</si>
  <si>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</si>
  <si>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</si>
  <si>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</si>
  <si>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</si>
  <si>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</si>
  <si>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</si>
  <si>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</si>
  <si>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</si>
  <si>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</si>
  <si>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</si>
  <si>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</si>
  <si>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</si>
  <si>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</si>
  <si>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</si>
  <si>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</si>
  <si>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</si>
  <si>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</si>
  <si>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</si>
  <si>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</si>
  <si>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</si>
  <si>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</si>
  <si>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</si>
  <si>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</si>
  <si>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</si>
  <si>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</si>
  <si>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</si>
  <si>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</si>
  <si>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</si>
  <si>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</si>
  <si>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</si>
  <si>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</si>
  <si>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</si>
  <si>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</si>
  <si>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</si>
  <si>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</si>
  <si>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</si>
  <si>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</si>
  <si>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</si>
  <si>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</si>
  <si>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</si>
  <si>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</si>
  <si>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</si>
  <si>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</si>
  <si>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</si>
  <si>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</si>
  <si>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</si>
  <si>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</si>
  <si>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</si>
  <si>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</si>
  <si>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</si>
  <si>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</si>
  <si>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</si>
  <si>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</si>
  <si>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</si>
  <si>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</si>
  <si>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</si>
  <si>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</si>
  <si>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</si>
  <si>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</si>
  <si>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</si>
  <si>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</si>
  <si>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</si>
  <si>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</si>
  <si>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</si>
  <si>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</si>
  <si>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</si>
  <si>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</si>
  <si>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</si>
  <si>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</si>
  <si>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</si>
  <si>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</si>
  <si>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</si>
  <si>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</si>
  <si>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</si>
  <si>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</si>
  <si>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</si>
  <si>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</si>
  <si>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</si>
  <si>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</si>
  <si>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</si>
  <si>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</si>
  <si>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</si>
  <si>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</si>
  <si>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</si>
  <si>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</si>
  <si>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</si>
  <si>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</si>
  <si>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</si>
  <si>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</si>
  <si>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</si>
  <si>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</si>
  <si>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</si>
  <si>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</si>
  <si>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</si>
  <si>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</si>
  <si>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</si>
  <si>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</si>
  <si>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</si>
  <si>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</si>
  <si>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</si>
  <si>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</si>
  <si>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</si>
  <si>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</si>
  <si>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</si>
  <si>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</si>
  <si>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</si>
  <si>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</si>
  <si>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</si>
  <si>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</si>
  <si>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</si>
  <si>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</si>
  <si>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</si>
  <si>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</si>
  <si>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</si>
  <si>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</si>
  <si>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</si>
  <si>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</si>
  <si>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</si>
  <si>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</si>
  <si>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</si>
  <si>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</si>
  <si>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</si>
  <si>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</si>
  <si>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</si>
  <si>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</si>
  <si>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</si>
  <si>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</si>
  <si>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</si>
  <si>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</si>
  <si>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</si>
  <si>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</si>
  <si>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</si>
  <si>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</si>
  <si>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</si>
  <si>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</si>
  <si>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</si>
  <si>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</si>
  <si>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</si>
  <si>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</si>
  <si>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</si>
  <si>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</si>
  <si>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</si>
  <si>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</si>
  <si>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</si>
  <si>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</si>
  <si>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</si>
  <si>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</si>
  <si>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</si>
  <si>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</si>
  <si>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</si>
  <si>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</si>
  <si>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</si>
  <si>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</si>
  <si>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</si>
  <si>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</si>
  <si>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</si>
  <si>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</si>
  <si>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</si>
  <si>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</si>
  <si>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</si>
  <si>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</si>
  <si>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</si>
  <si>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</si>
  <si>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</si>
  <si>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</si>
  <si>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</si>
  <si>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</si>
  <si>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</si>
  <si>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</si>
  <si>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</si>
  <si>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</si>
  <si>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</si>
  <si>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</si>
  <si>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</si>
  <si>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</si>
  <si>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</si>
  <si>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</si>
  <si>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</si>
  <si>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</si>
  <si>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</si>
  <si>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</si>
  <si>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</si>
  <si>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</si>
  <si>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</si>
  <si>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</si>
  <si>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</si>
  <si>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</si>
  <si>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</si>
  <si>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</si>
  <si>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</si>
  <si>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</si>
  <si>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</si>
  <si>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</si>
  <si>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</si>
  <si>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</si>
  <si>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</si>
  <si>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</si>
  <si>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</si>
  <si>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</si>
  <si>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</si>
  <si>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</si>
  <si>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</si>
  <si>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</si>
  <si>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</si>
  <si>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</si>
  <si>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</si>
  <si>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</si>
  <si>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</si>
  <si>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</si>
  <si>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</si>
  <si>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</si>
  <si>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</si>
  <si>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</si>
  <si>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</si>
  <si>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</si>
  <si>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</si>
  <si>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</si>
  <si>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</si>
  <si>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</si>
  <si>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</si>
  <si>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</si>
  <si>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</si>
  <si>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</si>
  <si>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</si>
  <si>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</si>
  <si>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</si>
  <si>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</si>
  <si>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</si>
  <si>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</si>
  <si>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</si>
  <si>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</si>
  <si>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</si>
  <si>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</si>
  <si>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</si>
  <si>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</si>
  <si>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</si>
  <si>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</si>
  <si>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</si>
  <si>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</si>
  <si>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</si>
  <si>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</si>
  <si>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</si>
  <si>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</si>
  <si>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</si>
  <si>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</si>
  <si>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</si>
  <si>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</si>
  <si>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</si>
  <si>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</si>
  <si>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</si>
  <si>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</si>
  <si>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</si>
  <si>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</si>
  <si>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</si>
  <si>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</si>
  <si>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</si>
  <si>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</si>
  <si>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</si>
  <si>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</si>
  <si>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</si>
  <si>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</si>
  <si>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</si>
  <si>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</si>
  <si>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</si>
  <si>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</si>
  <si>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</si>
  <si>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</si>
  <si>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</si>
  <si>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</si>
  <si>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</si>
  <si>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</si>
  <si>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</si>
  <si>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</si>
  <si>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</si>
  <si>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</si>
  <si>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</si>
  <si>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</si>
  <si>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</si>
  <si>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</si>
  <si>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</si>
  <si>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</si>
  <si>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</si>
  <si>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</si>
  <si>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</si>
  <si>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</si>
  <si>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</si>
  <si>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</si>
  <si>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</si>
  <si>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</si>
  <si>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</si>
  <si>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</si>
  <si>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</si>
  <si>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</si>
  <si>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</si>
  <si>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</si>
  <si>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</si>
  <si>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</si>
  <si>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</si>
  <si>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</si>
  <si>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</si>
  <si>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</si>
  <si>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</si>
  <si>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</si>
  <si>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</si>
  <si>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</si>
  <si>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</si>
  <si>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</si>
  <si>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</si>
  <si>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</si>
  <si>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</si>
  <si>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</si>
  <si>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</si>
  <si>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</si>
  <si>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</si>
  <si>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</si>
  <si>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</si>
  <si>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</si>
  <si>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</si>
  <si>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</si>
  <si>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</si>
  <si>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</si>
  <si>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</si>
  <si>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</si>
  <si>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</si>
  <si>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</si>
  <si>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</si>
  <si>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</si>
  <si>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</si>
  <si>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</si>
  <si>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</si>
  <si>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</si>
  <si>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</si>
  <si>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</si>
  <si>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</si>
  <si>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</si>
  <si>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</si>
  <si>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</si>
  <si>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</si>
  <si>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</si>
  <si>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</si>
  <si>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</si>
  <si>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</si>
  <si>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</si>
  <si>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</si>
  <si>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</si>
  <si>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</si>
  <si>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</si>
  <si>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</si>
  <si>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</si>
  <si>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</si>
  <si>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</si>
  <si>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</si>
  <si>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</si>
  <si>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</si>
  <si>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</si>
  <si>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</si>
  <si>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</si>
  <si>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</si>
  <si>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</si>
  <si>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</si>
  <si>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</si>
  <si>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</si>
  <si>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</si>
  <si>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</si>
  <si>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</si>
  <si>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</si>
  <si>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</si>
  <si>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</si>
  <si>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</si>
  <si>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</si>
  <si>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</si>
  <si>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</si>
  <si>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</si>
  <si>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</si>
  <si>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</si>
  <si>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</si>
  <si>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</si>
  <si>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</si>
  <si>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</si>
  <si>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</si>
  <si>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</si>
  <si>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</si>
  <si>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</si>
  <si>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</si>
  <si>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</si>
  <si>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</si>
  <si>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</si>
  <si>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</si>
  <si>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</si>
  <si>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</si>
  <si>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</si>
  <si>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</si>
  <si>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</si>
  <si>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</si>
  <si>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</si>
  <si>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</si>
  <si>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</si>
  <si>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</si>
  <si>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</si>
  <si>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</si>
  <si>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</si>
  <si>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</si>
  <si>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</si>
  <si>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</si>
  <si>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</si>
  <si>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</si>
  <si>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</si>
  <si>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</si>
  <si>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</si>
  <si>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</si>
  <si>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</si>
  <si>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</si>
  <si>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</si>
  <si>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</si>
  <si>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</si>
  <si>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</si>
  <si>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</si>
  <si>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</si>
  <si>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</si>
  <si>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</si>
  <si>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</si>
  <si>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</si>
  <si>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</si>
  <si>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</si>
  <si>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</si>
  <si>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</si>
  <si>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</si>
  <si>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</si>
  <si>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</si>
  <si>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</si>
  <si>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</si>
  <si>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</si>
  <si>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</si>
  <si>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</si>
  <si>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</si>
  <si>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</si>
  <si>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</si>
  <si>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</si>
  <si>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</si>
  <si>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</si>
  <si>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</si>
  <si>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</si>
  <si>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</si>
  <si>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</si>
  <si>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</si>
  <si>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</si>
  <si>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</si>
  <si>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</si>
  <si>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</si>
  <si>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</si>
  <si>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</si>
  <si>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</si>
  <si>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</si>
  <si>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</si>
  <si>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</si>
  <si>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</si>
  <si>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</si>
  <si>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</si>
  <si>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</si>
  <si>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</si>
  <si>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</si>
  <si>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</si>
  <si>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</si>
  <si>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</si>
  <si>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</si>
  <si>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</si>
  <si>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</si>
  <si>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</si>
  <si>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</si>
  <si>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</si>
  <si>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</si>
  <si>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</si>
  <si>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</si>
  <si>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</si>
  <si>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</si>
  <si>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</si>
  <si>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</si>
  <si>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</si>
  <si>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</si>
  <si>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</si>
  <si>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</si>
  <si>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</si>
  <si>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</si>
  <si>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</si>
  <si>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</si>
  <si>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</si>
  <si>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</si>
  <si>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</si>
  <si>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</si>
  <si>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</si>
  <si>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</si>
  <si>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</si>
  <si>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</si>
  <si>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</si>
  <si>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</si>
  <si>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</si>
  <si>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</si>
  <si>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</si>
  <si>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</si>
  <si>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</si>
  <si>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</si>
  <si>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</si>
  <si>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</si>
  <si>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</si>
  <si>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</si>
  <si>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</si>
  <si>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</si>
  <si>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</si>
  <si>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</si>
  <si>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</si>
  <si>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</si>
  <si>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</si>
  <si>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</si>
  <si>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</si>
  <si>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</si>
  <si>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</si>
  <si>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</si>
  <si>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</si>
  <si>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</si>
  <si>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</si>
  <si>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</si>
  <si>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</si>
  <si>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</si>
  <si>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</si>
  <si>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</si>
  <si>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</si>
  <si>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</si>
  <si>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</si>
  <si>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</si>
  <si>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</si>
  <si>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</si>
  <si>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</si>
  <si>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</si>
  <si>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</si>
  <si>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</si>
  <si>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</si>
  <si>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</si>
  <si>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</si>
  <si>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</si>
  <si>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</si>
  <si>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</si>
  <si>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</si>
  <si>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</si>
  <si>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</si>
  <si>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</si>
  <si>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</si>
  <si>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</si>
  <si>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</si>
  <si>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</si>
  <si>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</si>
  <si>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</si>
  <si>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</si>
  <si>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</si>
  <si>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</si>
  <si>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</si>
  <si>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</si>
  <si>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</si>
  <si>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</si>
  <si>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</si>
  <si>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</si>
  <si>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</si>
  <si>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</si>
  <si>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</si>
  <si>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</si>
  <si>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</si>
  <si>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</si>
  <si>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</si>
  <si>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</si>
  <si>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</si>
  <si>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</si>
  <si>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</si>
  <si>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</si>
  <si>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</si>
  <si>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</si>
  <si>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</si>
  <si>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</si>
  <si>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</si>
  <si>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</si>
  <si>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</si>
  <si>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</si>
  <si>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</si>
  <si>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</si>
  <si>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</si>
  <si>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</si>
  <si>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</si>
  <si>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</si>
  <si>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</si>
  <si>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</si>
  <si>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</si>
  <si>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</si>
  <si>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</si>
  <si>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</si>
  <si>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</si>
  <si>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</si>
  <si>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</si>
  <si>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</si>
  <si>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</si>
  <si>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</si>
  <si>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</si>
  <si>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</si>
  <si>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</si>
  <si>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</si>
  <si>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</si>
  <si>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</si>
  <si>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</si>
  <si>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</si>
  <si>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</si>
  <si>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</si>
  <si>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</si>
  <si>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</si>
  <si>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</si>
  <si>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</si>
  <si>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</si>
  <si>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</si>
  <si>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</si>
  <si>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</si>
  <si>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</si>
  <si>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</si>
  <si>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</si>
  <si>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</si>
  <si>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</si>
  <si>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</si>
  <si>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</si>
  <si>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</si>
  <si>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</si>
  <si>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</si>
  <si>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</si>
  <si>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</si>
  <si>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</si>
  <si>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</si>
  <si>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</si>
  <si>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</si>
  <si>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</si>
  <si>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</si>
  <si>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</si>
  <si>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</si>
  <si>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</si>
  <si>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</si>
  <si>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</si>
  <si>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</si>
  <si>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</si>
  <si>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</si>
  <si>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</si>
  <si>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</si>
  <si>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</si>
  <si>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</si>
  <si>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</si>
  <si>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</si>
  <si>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</si>
  <si>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</si>
  <si>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</si>
  <si>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</si>
  <si>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</si>
  <si>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</si>
  <si>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</si>
  <si>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</si>
  <si>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</si>
  <si>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</si>
  <si>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</si>
  <si>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</si>
  <si>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</si>
  <si>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</si>
  <si>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</si>
  <si>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</si>
  <si>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</si>
  <si>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</si>
  <si>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</si>
  <si>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</si>
  <si>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</si>
  <si>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</si>
  <si>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</si>
  <si>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</si>
  <si>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</si>
  <si>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</si>
  <si>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</si>
  <si>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</si>
  <si>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</si>
  <si>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</si>
  <si>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</si>
  <si>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</si>
  <si>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</si>
  <si>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</si>
  <si>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</si>
  <si>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</si>
  <si>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</si>
  <si>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</si>
  <si>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</si>
  <si>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</si>
  <si>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</si>
  <si>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</si>
  <si>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</si>
  <si>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</si>
  <si>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</si>
  <si>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</si>
  <si>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</si>
  <si>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</si>
  <si>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</si>
  <si>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</si>
  <si>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</si>
  <si>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</si>
  <si>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</si>
  <si>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</si>
  <si>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</si>
  <si>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</si>
  <si>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</si>
  <si>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</si>
  <si>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</si>
  <si>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</si>
  <si>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</si>
  <si>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</si>
  <si>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</si>
  <si>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</si>
  <si>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</si>
  <si>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</si>
  <si>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</si>
  <si>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</si>
  <si>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</si>
  <si>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</si>
  <si>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</si>
  <si>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</si>
  <si>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</si>
  <si>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</si>
  <si>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</si>
  <si>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</si>
  <si>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</si>
  <si>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</si>
  <si>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</si>
  <si>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</si>
  <si>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</si>
  <si>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</si>
  <si>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</si>
  <si>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</si>
  <si>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</si>
  <si>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</si>
  <si>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</si>
  <si>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</si>
  <si>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</si>
  <si>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</si>
  <si>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</si>
  <si>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</si>
  <si>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</si>
  <si>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</si>
  <si>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</si>
  <si>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</si>
  <si>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</si>
  <si>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</si>
  <si>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</si>
  <si>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</si>
  <si>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</si>
  <si>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</si>
  <si>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</si>
  <si>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</si>
  <si>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</si>
  <si>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</si>
  <si>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</si>
  <si>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</si>
  <si>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</si>
  <si>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</si>
  <si>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</si>
  <si>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</si>
  <si>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</si>
  <si>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</si>
  <si>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</si>
  <si>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</si>
  <si>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</si>
  <si>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</si>
  <si>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</si>
  <si>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</si>
  <si>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</si>
  <si>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</si>
  <si>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</si>
  <si>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</si>
  <si>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</si>
  <si>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</si>
  <si>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</si>
  <si>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</si>
  <si>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</si>
  <si>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</si>
  <si>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</si>
  <si>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</si>
  <si>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</si>
  <si>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</si>
  <si>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</si>
  <si>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</si>
  <si>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</si>
  <si>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</si>
  <si>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</si>
  <si>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</si>
  <si>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</si>
  <si>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</si>
  <si>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</si>
  <si>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</si>
  <si>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</si>
  <si>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</si>
  <si>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</si>
  <si>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</si>
  <si>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</si>
  <si>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</si>
  <si>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</si>
  <si>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</si>
  <si>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</si>
  <si>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</si>
  <si>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</si>
  <si>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</si>
  <si>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</si>
  <si>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</si>
  <si>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</si>
  <si>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</si>
  <si>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</si>
  <si>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</si>
  <si>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</si>
  <si>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</si>
  <si>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</si>
  <si>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</si>
  <si>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</si>
  <si>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</si>
  <si>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</si>
  <si>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</si>
  <si>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</si>
  <si>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</si>
  <si>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</si>
  <si>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</si>
  <si>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</si>
  <si>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</si>
  <si>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</si>
  <si>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</si>
  <si>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</si>
  <si>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</si>
  <si>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</si>
  <si>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</si>
  <si>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</si>
  <si>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</si>
  <si>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</si>
  <si>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</si>
  <si>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</si>
  <si>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</si>
  <si>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</si>
  <si>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</si>
  <si>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</si>
  <si>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</si>
  <si>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</si>
  <si>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</si>
  <si>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</si>
  <si>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</si>
  <si>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</si>
  <si>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</si>
  <si>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</si>
  <si>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</si>
  <si>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</si>
  <si>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</si>
  <si>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</si>
  <si>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</si>
  <si>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</si>
  <si>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</si>
  <si>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</si>
  <si>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</si>
  <si>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</si>
  <si>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</si>
  <si>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</si>
  <si>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</si>
  <si>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</si>
  <si>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</si>
  <si>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</si>
  <si>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</si>
  <si>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</si>
  <si>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</si>
  <si>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</si>
  <si>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</si>
  <si>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</si>
  <si>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</si>
  <si>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</si>
  <si>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</si>
  <si>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</si>
  <si>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</si>
  <si>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</si>
  <si>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</si>
  <si>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</si>
  <si>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</si>
  <si>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</si>
  <si>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</si>
  <si>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</si>
  <si>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</si>
  <si>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</si>
  <si>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</si>
  <si>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</si>
  <si>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</si>
  <si>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</si>
  <si>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</si>
  <si>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</si>
  <si>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</si>
  <si>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</si>
  <si>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</si>
  <si>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</si>
  <si>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</si>
  <si>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</si>
  <si>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</si>
  <si>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</si>
  <si>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</si>
  <si>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</si>
  <si>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</si>
  <si>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</si>
  <si>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</si>
  <si>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</si>
  <si>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</si>
  <si>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</si>
  <si>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</si>
  <si>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</si>
  <si>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</si>
  <si>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</si>
  <si>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</si>
  <si>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</si>
  <si>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</si>
  <si>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</si>
  <si>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</si>
  <si>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</si>
  <si>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</si>
  <si>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</si>
  <si>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</si>
  <si>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</si>
  <si>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</si>
  <si>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</si>
  <si>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</si>
  <si>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</si>
  <si>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</si>
  <si>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</si>
  <si>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</si>
  <si>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</si>
  <si>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</si>
  <si>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</si>
  <si>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</si>
  <si>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</si>
  <si>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</si>
  <si>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</si>
  <si>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</si>
  <si>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</si>
  <si>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</si>
  <si>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</si>
  <si>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</si>
  <si>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</si>
  <si>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</si>
  <si>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</si>
  <si>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</si>
  <si>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</si>
  <si>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</si>
  <si>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</si>
  <si>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</si>
  <si>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</si>
  <si>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</si>
  <si>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</si>
  <si>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</si>
  <si>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</si>
  <si>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</si>
  <si>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</si>
  <si>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</si>
  <si>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</si>
  <si>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</si>
  <si>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</si>
  <si>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</si>
  <si>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</si>
  <si>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</si>
  <si>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</si>
  <si>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</si>
  <si>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</si>
  <si>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</si>
  <si>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</si>
  <si>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</si>
  <si>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</si>
  <si>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</si>
  <si>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</si>
  <si>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</si>
  <si>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</si>
  <si>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</si>
  <si>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</si>
  <si>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</si>
  <si>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</si>
  <si>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</si>
  <si>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</si>
  <si>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</si>
  <si>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</si>
  <si>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</si>
  <si>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</si>
  <si>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</si>
  <si>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</si>
  <si>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</si>
  <si>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</si>
  <si>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</si>
  <si>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</si>
  <si>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</si>
  <si>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</si>
  <si>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</si>
  <si>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</si>
  <si>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</si>
  <si>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</si>
  <si>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</si>
  <si>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</si>
  <si>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</si>
  <si>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</si>
  <si>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</si>
  <si>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</si>
  <si>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</si>
  <si>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</si>
  <si>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</si>
  <si>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</si>
  <si>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</si>
  <si>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</si>
  <si>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</si>
  <si>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</si>
  <si>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</si>
  <si>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</si>
  <si>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</si>
  <si>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</si>
  <si>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</si>
  <si>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</si>
  <si>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</si>
  <si>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</si>
  <si>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</si>
  <si>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</si>
  <si>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</si>
  <si>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</si>
  <si>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</si>
  <si>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</si>
  <si>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</si>
  <si>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</si>
  <si>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</si>
  <si>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</si>
  <si>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</si>
  <si>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</si>
  <si>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</si>
  <si>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</si>
  <si>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</si>
  <si>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</si>
  <si>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</si>
  <si>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</si>
  <si>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</si>
  <si>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</si>
  <si>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</si>
  <si>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</si>
  <si>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</si>
  <si>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</si>
  <si>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</si>
  <si>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</si>
  <si>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</si>
  <si>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</si>
  <si>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</si>
  <si>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</si>
  <si>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</si>
  <si>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</si>
  <si>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</si>
  <si>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</si>
  <si>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</si>
  <si>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</si>
  <si>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</si>
  <si>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</si>
  <si>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</si>
  <si>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</si>
  <si>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</si>
  <si>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</si>
  <si>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</si>
  <si>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</si>
  <si>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</si>
  <si>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</si>
  <si>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</si>
  <si>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</si>
  <si>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</si>
  <si>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</si>
  <si>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</si>
  <si>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</si>
  <si>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</si>
  <si>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</si>
  <si>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</si>
  <si>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</si>
  <si>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</si>
  <si>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</si>
  <si>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</si>
  <si>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</si>
  <si>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</si>
  <si>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</si>
  <si>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</si>
  <si>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</si>
  <si>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</si>
  <si>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</si>
  <si>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</si>
  <si>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</si>
  <si>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</si>
  <si>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</si>
  <si>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</si>
  <si>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</si>
  <si>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</si>
  <si>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</si>
  <si>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</si>
  <si>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</si>
  <si>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</si>
  <si>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</si>
  <si>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</si>
  <si>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</si>
  <si>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</si>
  <si>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</si>
  <si>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</si>
  <si>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</si>
  <si>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</si>
  <si>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</si>
  <si>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</si>
  <si>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</si>
  <si>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</si>
  <si>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</si>
  <si>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</si>
  <si>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</si>
  <si>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</si>
  <si>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</si>
  <si>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</si>
  <si>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</si>
  <si>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</si>
  <si>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</si>
  <si>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</si>
  <si>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</si>
  <si>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</si>
  <si>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</si>
  <si>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</si>
  <si>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</si>
  <si>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</si>
  <si>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</si>
  <si>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</si>
  <si>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</si>
  <si>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</si>
  <si>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</si>
  <si>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</si>
  <si>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</si>
  <si>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</si>
  <si>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</si>
  <si>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</si>
  <si>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</si>
  <si>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</si>
  <si>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</si>
  <si>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</si>
  <si>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</si>
  <si>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</si>
  <si>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</si>
  <si>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</si>
  <si>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</si>
  <si>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</si>
  <si>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</si>
  <si>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</si>
  <si>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</si>
  <si>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</si>
  <si>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</si>
  <si>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</si>
  <si>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</si>
  <si>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</si>
  <si>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</si>
  <si>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</si>
  <si>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</si>
  <si>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</si>
  <si>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</si>
  <si>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</si>
  <si>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</si>
  <si>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</si>
  <si>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</si>
  <si>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</si>
  <si>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</si>
  <si>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</si>
  <si>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</si>
  <si>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</si>
  <si>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</si>
  <si>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</si>
  <si>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</si>
  <si>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</si>
  <si>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</si>
  <si>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</si>
  <si>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</si>
  <si>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</si>
  <si>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</si>
  <si>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</si>
  <si>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</si>
  <si>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</si>
  <si>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</si>
  <si>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</si>
  <si>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</si>
  <si>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</si>
  <si>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</si>
  <si>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</si>
  <si>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</si>
  <si>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</si>
  <si>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</si>
  <si>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</si>
  <si>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</si>
  <si>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</si>
  <si>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</si>
  <si>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</si>
  <si>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</si>
  <si>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</si>
  <si>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</si>
  <si>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</si>
  <si>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</si>
  <si>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</si>
  <si>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</si>
  <si>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</si>
  <si>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</si>
  <si>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</si>
  <si>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</si>
  <si>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</si>
  <si>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</si>
  <si>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</si>
  <si>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</si>
  <si>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</si>
  <si>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</si>
  <si>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</si>
  <si>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</si>
  <si>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</si>
  <si>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</si>
  <si>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</si>
  <si>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</si>
  <si>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</si>
  <si>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</si>
  <si>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</si>
  <si>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</si>
  <si>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</si>
  <si>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</si>
  <si>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</si>
  <si>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</si>
  <si>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</si>
  <si>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</si>
  <si>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</si>
  <si>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</si>
  <si>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</si>
  <si>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</si>
  <si>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</si>
  <si>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</si>
  <si>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</si>
  <si>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</si>
  <si>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</si>
  <si>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</si>
  <si>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</si>
  <si>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</si>
  <si>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</si>
  <si>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</si>
  <si>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</si>
  <si>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</si>
  <si>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</si>
  <si>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</si>
  <si>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</si>
  <si>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</si>
  <si>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</si>
  <si>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</si>
  <si>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</si>
  <si>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</si>
  <si>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</si>
  <si>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</si>
  <si>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</si>
  <si>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</si>
  <si>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</si>
  <si>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</si>
  <si>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</si>
  <si>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</si>
  <si>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</si>
  <si>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</si>
  <si>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</si>
  <si>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</si>
  <si>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</si>
  <si>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</si>
  <si>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</si>
  <si>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</si>
  <si>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</si>
  <si>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</si>
  <si>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</si>
  <si>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</si>
  <si>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</si>
  <si>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</si>
  <si>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</si>
  <si>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</si>
  <si>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</si>
  <si>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</si>
  <si>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</si>
  <si>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</si>
  <si>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</si>
  <si>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</si>
  <si>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</si>
  <si>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</si>
  <si>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</si>
  <si>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</si>
  <si>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</si>
  <si>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</si>
  <si>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</si>
  <si>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</si>
  <si>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</si>
  <si>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</si>
  <si>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</si>
  <si>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</si>
  <si>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</si>
  <si>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</si>
  <si>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</si>
  <si>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</si>
  <si>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</si>
  <si>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</si>
  <si>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</si>
  <si>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</si>
  <si>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</si>
  <si>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</si>
  <si>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</si>
  <si>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</si>
  <si>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</si>
  <si>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</si>
  <si>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</si>
  <si>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</si>
  <si>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</si>
  <si>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</si>
  <si>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</si>
  <si>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</si>
  <si>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</si>
  <si>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</si>
  <si>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</si>
  <si>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</si>
  <si>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</si>
  <si>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</si>
  <si>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</si>
  <si>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</si>
  <si>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</si>
  <si>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</si>
  <si>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</si>
  <si>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</si>
  <si>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</si>
  <si>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</si>
  <si>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</si>
  <si>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</si>
  <si>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</si>
  <si>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</si>
  <si>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</si>
  <si>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</si>
  <si>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</si>
  <si>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</si>
  <si>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</si>
  <si>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</si>
  <si>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</si>
  <si>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</si>
  <si>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</si>
  <si>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</si>
  <si>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</si>
  <si>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</si>
  <si>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</si>
  <si>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</si>
  <si>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</si>
  <si>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</si>
  <si>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</si>
  <si>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</si>
  <si>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</si>
  <si>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</si>
  <si>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</si>
  <si>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</si>
  <si>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</si>
  <si>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</si>
  <si>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</si>
  <si>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</si>
  <si>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</si>
  <si>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</si>
  <si>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</si>
  <si>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</si>
  <si>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</si>
  <si>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</si>
  <si>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</si>
  <si>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</si>
  <si>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</si>
  <si>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</si>
  <si>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</si>
  <si>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</si>
  <si>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</si>
  <si>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</si>
  <si>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</si>
  <si>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</si>
  <si>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</si>
  <si>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</si>
  <si>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</si>
  <si>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</si>
  <si>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</si>
  <si>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</si>
  <si>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</si>
  <si>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</si>
  <si>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</si>
  <si>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</si>
  <si>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</si>
  <si>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</si>
  <si>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</si>
  <si>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</si>
  <si>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</si>
  <si>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</si>
  <si>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</si>
  <si>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</si>
  <si>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</si>
  <si>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</si>
  <si>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</si>
  <si>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</si>
  <si>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</si>
  <si>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</si>
  <si>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</si>
  <si>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</si>
  <si>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</si>
  <si>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</si>
  <si>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</si>
  <si>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</si>
  <si>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</si>
  <si>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</si>
  <si>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</si>
  <si>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</si>
  <si>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</si>
  <si>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</si>
  <si>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</si>
  <si>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</si>
  <si>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</si>
  <si>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</si>
  <si>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</si>
  <si>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</si>
  <si>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</si>
  <si>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</si>
  <si>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</si>
  <si>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</si>
  <si>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</si>
  <si>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</si>
  <si>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</si>
  <si>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</si>
  <si>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</si>
  <si>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</si>
  <si>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</si>
  <si>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</si>
  <si>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</si>
  <si>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</si>
  <si>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</si>
  <si>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</si>
  <si>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</si>
  <si>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</si>
  <si>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</si>
  <si>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</si>
  <si>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</si>
  <si>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</si>
  <si>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</si>
  <si>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</si>
  <si>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</si>
  <si>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</si>
  <si>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</si>
  <si>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</si>
  <si>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</si>
  <si>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</si>
  <si>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</si>
  <si>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</si>
  <si>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</si>
  <si>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</si>
  <si>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</si>
  <si>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</si>
  <si>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</si>
  <si>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</si>
  <si>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</si>
  <si>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</si>
  <si>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</si>
  <si>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</si>
  <si>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</si>
  <si>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</si>
  <si>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</si>
  <si>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</si>
  <si>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</si>
  <si>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</si>
  <si>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</si>
  <si>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</si>
  <si>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</si>
  <si>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</si>
  <si>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</si>
  <si>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</si>
  <si>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</si>
  <si>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</si>
  <si>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</si>
  <si>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</si>
  <si>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</si>
  <si>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</si>
  <si>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</si>
  <si>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</si>
  <si>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</si>
  <si>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</si>
  <si>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</si>
  <si>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</si>
  <si>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</si>
  <si>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</si>
  <si>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</si>
  <si>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</si>
  <si>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</si>
  <si>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</si>
  <si>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</si>
  <si>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</si>
  <si>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</si>
  <si>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</si>
  <si>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</si>
  <si>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</si>
  <si>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</si>
  <si>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</si>
  <si>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</si>
  <si>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</si>
  <si>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</si>
  <si>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</si>
  <si>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</si>
  <si>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</si>
  <si>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</si>
  <si>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</si>
  <si>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</si>
  <si>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</si>
  <si>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</si>
  <si>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</si>
  <si>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</si>
  <si>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</si>
  <si>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</si>
  <si>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</si>
  <si>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</si>
  <si>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</si>
  <si>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</si>
  <si>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</si>
  <si>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</si>
  <si>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</si>
  <si>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</si>
  <si>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</si>
  <si>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</si>
  <si>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</si>
  <si>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</si>
  <si>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</si>
  <si>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</si>
  <si>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</si>
  <si>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</si>
  <si>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</si>
  <si>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</si>
  <si>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</si>
  <si>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</si>
  <si>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</si>
  <si>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</si>
  <si>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</si>
  <si>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</si>
  <si>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</si>
  <si>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</si>
  <si>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</si>
  <si>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</si>
  <si>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</si>
  <si>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</si>
  <si>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</si>
  <si>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</si>
  <si>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</si>
  <si>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</si>
  <si>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</si>
  <si>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</si>
  <si>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</si>
  <si>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</si>
  <si>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</si>
  <si>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</si>
  <si>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</si>
  <si>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</si>
  <si>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</si>
  <si>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</si>
  <si>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</si>
  <si>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</si>
  <si>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</si>
  <si>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</si>
  <si>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</si>
  <si>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</si>
  <si>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</si>
  <si>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</si>
  <si>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</si>
  <si>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</si>
  <si>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</si>
  <si>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</si>
  <si>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</si>
  <si>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</si>
  <si>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</si>
  <si>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</si>
  <si>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</si>
  <si>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</si>
  <si>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</si>
  <si>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</si>
  <si>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</si>
  <si>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</si>
  <si>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</si>
  <si>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</si>
  <si>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</si>
  <si>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</si>
  <si>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</si>
  <si>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</si>
  <si>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</si>
  <si>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</si>
  <si>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</si>
  <si>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</si>
  <si>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</si>
  <si>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</si>
  <si>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</si>
  <si>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</si>
  <si>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</si>
  <si>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</si>
  <si>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</si>
  <si>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</si>
  <si>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</si>
  <si>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</si>
  <si>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</si>
  <si>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</si>
  <si>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</si>
  <si>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</si>
  <si>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</si>
  <si>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</si>
  <si>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</si>
  <si>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</si>
  <si>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</si>
  <si>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</si>
  <si>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</si>
  <si>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</si>
  <si>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</si>
  <si>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</si>
  <si>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</si>
  <si>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</si>
  <si>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</si>
  <si>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</si>
  <si>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</si>
  <si>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</si>
  <si>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</si>
  <si>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</si>
  <si>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</si>
  <si>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</si>
  <si>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</si>
  <si>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</si>
  <si>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</si>
  <si>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</si>
  <si>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</si>
  <si>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</si>
  <si>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</si>
  <si>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</si>
  <si>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</si>
  <si>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</si>
  <si>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</si>
  <si>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</si>
  <si>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</si>
  <si>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</si>
  <si>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</si>
  <si>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</si>
  <si>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</si>
  <si>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</si>
  <si>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</si>
  <si>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</si>
  <si>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</si>
  <si>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</si>
  <si>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</si>
  <si>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</si>
  <si>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</si>
  <si>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</si>
  <si>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</si>
  <si>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</si>
  <si>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</si>
  <si>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</si>
  <si>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</si>
  <si>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</si>
  <si>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</si>
  <si>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</si>
  <si>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</si>
  <si>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</si>
  <si>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</si>
  <si>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</si>
  <si>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</si>
  <si>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</si>
  <si>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</si>
  <si>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</si>
  <si>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</si>
  <si>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</si>
  <si>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</si>
  <si>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</si>
  <si>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</si>
  <si>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</si>
  <si>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</si>
  <si>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</si>
  <si>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</si>
  <si>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</si>
  <si>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</si>
  <si>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</si>
  <si>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</si>
  <si>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</si>
  <si>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</si>
  <si>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</si>
  <si>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</si>
  <si>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</si>
  <si>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</si>
  <si>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</si>
  <si>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</si>
  <si>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</si>
  <si>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</si>
  <si>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</si>
  <si>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</si>
  <si>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</si>
  <si>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</si>
  <si>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</si>
  <si>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</si>
  <si>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</si>
  <si>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</si>
  <si>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</si>
  <si>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</si>
  <si>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</si>
  <si>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</si>
  <si>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</si>
  <si>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</si>
  <si>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</si>
  <si>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</si>
  <si>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</si>
  <si>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</si>
  <si>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</si>
  <si>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</si>
  <si>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</si>
  <si>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</si>
  <si>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</si>
  <si>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</si>
  <si>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</si>
  <si>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</si>
  <si>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</si>
  <si>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</si>
  <si>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</si>
  <si>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</si>
  <si>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</si>
  <si>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</si>
  <si>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</si>
  <si>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</si>
  <si>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</si>
  <si>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</si>
  <si>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</si>
  <si>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</si>
  <si>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</si>
  <si>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</si>
  <si>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</si>
  <si>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</si>
  <si>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</si>
  <si>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</si>
  <si>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</si>
  <si>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</si>
  <si>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</si>
  <si>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</si>
  <si>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</si>
  <si>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</si>
  <si>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</si>
  <si>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</si>
  <si>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</si>
  <si>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</si>
  <si>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</si>
  <si>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</si>
  <si>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</si>
  <si>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</si>
  <si>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</si>
  <si>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</si>
  <si>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</si>
  <si>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</si>
  <si>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</si>
  <si>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</si>
  <si>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</si>
  <si>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</si>
  <si>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</si>
  <si>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</si>
  <si>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</si>
  <si>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</si>
  <si>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</si>
  <si>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</si>
  <si>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</si>
  <si>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</si>
  <si>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</si>
  <si>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</si>
  <si>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</si>
  <si>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</si>
  <si>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</si>
  <si>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</si>
  <si>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</si>
  <si>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</si>
  <si>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</si>
  <si>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</si>
  <si>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</si>
  <si>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</si>
  <si>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</si>
  <si>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</si>
  <si>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</si>
  <si>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</si>
  <si>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</si>
  <si>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</si>
  <si>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</si>
  <si>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</si>
  <si>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</si>
  <si>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</si>
  <si>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</si>
  <si>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</si>
  <si>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</si>
  <si>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</si>
  <si>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</si>
  <si>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</si>
  <si>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</si>
  <si>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</si>
  <si>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</si>
  <si>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</si>
  <si>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</si>
  <si>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</si>
  <si>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</si>
  <si>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</si>
  <si>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</si>
  <si>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</si>
  <si>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</si>
  <si>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</si>
  <si>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</si>
  <si>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</si>
  <si>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</si>
  <si>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</si>
  <si>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</si>
  <si>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</si>
  <si>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</si>
  <si>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</si>
  <si>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</si>
  <si>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</si>
  <si>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</si>
  <si>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</si>
  <si>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</si>
  <si>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</si>
  <si>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</si>
  <si>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</si>
  <si>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</si>
  <si>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</si>
  <si>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</si>
  <si>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</si>
  <si>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</si>
  <si>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</si>
  <si>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</si>
  <si>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</si>
  <si>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</si>
  <si>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</si>
  <si>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</si>
  <si>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</si>
  <si>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</si>
  <si>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</si>
  <si>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</si>
  <si>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</si>
  <si>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</si>
  <si>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</si>
  <si>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</si>
  <si>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</si>
  <si>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</si>
  <si>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</si>
  <si>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</si>
  <si>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</si>
  <si>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</si>
  <si>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</si>
  <si>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</si>
  <si>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</si>
  <si>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</si>
  <si>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</si>
  <si>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</si>
  <si>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</si>
  <si>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</si>
  <si>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</si>
  <si>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</si>
  <si>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</si>
  <si>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</si>
  <si>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</si>
  <si>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</si>
  <si>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</si>
  <si>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</si>
  <si>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</si>
  <si>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</si>
  <si>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</si>
  <si>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</si>
  <si>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</si>
  <si>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</si>
  <si>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</si>
  <si>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</si>
  <si>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</si>
  <si>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</si>
  <si>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</si>
  <si>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</si>
  <si>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</si>
  <si>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</si>
  <si>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</si>
  <si>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</si>
  <si>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</si>
  <si>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</si>
  <si>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</si>
  <si>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</si>
  <si>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</si>
  <si>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</si>
  <si>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</si>
  <si>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</si>
  <si>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</si>
  <si>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</si>
  <si>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</si>
  <si>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</si>
  <si>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</si>
  <si>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</si>
  <si>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</si>
  <si>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</si>
  <si>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</si>
  <si>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</si>
  <si>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</si>
  <si>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</si>
  <si>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</si>
  <si>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</si>
  <si>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</si>
  <si>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</si>
  <si>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</si>
  <si>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</si>
  <si>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</si>
  <si>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</si>
  <si>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</si>
  <si>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</si>
  <si>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</si>
  <si>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</si>
  <si>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</si>
  <si>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</si>
  <si>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</si>
  <si>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</si>
  <si>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</si>
  <si>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</si>
  <si>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</si>
  <si>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</si>
  <si>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</si>
  <si>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</si>
  <si>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</si>
  <si>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</si>
  <si>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</si>
  <si>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</si>
  <si>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</si>
  <si>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</si>
  <si>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</si>
  <si>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</si>
  <si>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</si>
  <si>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</si>
  <si>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</si>
  <si>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</si>
  <si>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</si>
  <si>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</si>
  <si>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</si>
  <si>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</si>
  <si>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</si>
  <si>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</si>
  <si>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</si>
  <si>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</si>
  <si>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</si>
  <si>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</si>
  <si>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</si>
  <si>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</si>
  <si>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</si>
  <si>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</si>
  <si>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</si>
  <si>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</si>
  <si>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</si>
  <si>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</si>
  <si>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</si>
  <si>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</si>
  <si>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</si>
  <si>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</si>
  <si>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</si>
  <si>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</si>
  <si>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</si>
  <si>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</si>
  <si>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</si>
  <si>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</si>
  <si>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</si>
  <si>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</si>
  <si>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</si>
  <si>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</si>
  <si>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</si>
  <si>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</si>
  <si>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</si>
  <si>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</si>
  <si>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</si>
  <si>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</si>
  <si>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</si>
  <si>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</si>
  <si>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</si>
  <si>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</si>
  <si>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</si>
  <si>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</si>
  <si>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</si>
  <si>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</si>
  <si>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</si>
  <si>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</si>
  <si>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</si>
  <si>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</si>
  <si>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</si>
  <si>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</si>
  <si>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</si>
  <si>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</si>
  <si>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</si>
  <si>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</si>
  <si>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</si>
  <si>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</si>
  <si>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</si>
  <si>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</si>
  <si>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</si>
  <si>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</si>
  <si>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</si>
  <si>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</si>
  <si>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</si>
  <si>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</si>
  <si>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</si>
  <si>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</si>
  <si>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</si>
  <si>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</si>
  <si>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</si>
  <si>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</si>
  <si>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</si>
  <si>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</si>
  <si>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</si>
  <si>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</si>
  <si>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</si>
  <si>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</si>
  <si>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</si>
  <si>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</si>
  <si>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</si>
  <si>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</si>
  <si>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</si>
  <si>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</si>
  <si>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</si>
  <si>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</si>
  <si>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</si>
  <si>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</si>
  <si>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</si>
  <si>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</si>
  <si>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</si>
  <si>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</si>
  <si>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</si>
  <si>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</si>
  <si>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</si>
  <si>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</si>
  <si>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</si>
  <si>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</si>
  <si>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</si>
  <si>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</si>
  <si>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</si>
  <si>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</si>
  <si>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</si>
  <si>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</si>
  <si>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</si>
  <si>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</si>
  <si>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</si>
  <si>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</si>
  <si>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</si>
  <si>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</si>
  <si>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</si>
  <si>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</si>
  <si>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</si>
  <si>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</si>
  <si>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</si>
  <si>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</si>
  <si>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</si>
  <si>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</si>
  <si>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</si>
  <si>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</si>
  <si>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</si>
  <si>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</si>
  <si>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</si>
  <si>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</si>
  <si>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</si>
  <si>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</si>
  <si>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</si>
  <si>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</si>
  <si>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</si>
  <si>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</si>
  <si>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</si>
  <si>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</si>
  <si>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</si>
  <si>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</si>
  <si>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</si>
  <si>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</si>
  <si>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</si>
  <si>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</si>
  <si>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</si>
  <si>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</si>
  <si>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</si>
  <si>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</si>
  <si>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</si>
  <si>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</si>
  <si>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</si>
  <si>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</si>
  <si>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</si>
  <si>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</si>
  <si>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</si>
  <si>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</si>
  <si>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</si>
  <si>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</si>
  <si>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</si>
  <si>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</si>
  <si>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</si>
  <si>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</si>
  <si>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</si>
  <si>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</si>
  <si>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</si>
  <si>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</si>
  <si>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</si>
  <si>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</si>
  <si>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</si>
  <si>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</si>
  <si>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</si>
  <si>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</si>
  <si>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</si>
  <si>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</si>
  <si>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</si>
  <si>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</si>
  <si>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</si>
  <si>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</si>
  <si>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</si>
  <si>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</si>
  <si>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</si>
  <si>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</si>
  <si>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</si>
  <si>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</si>
  <si>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</si>
  <si>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</si>
  <si>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</si>
  <si>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</si>
  <si>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</si>
  <si>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</si>
  <si>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</si>
  <si>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</si>
  <si>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</si>
  <si>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</si>
  <si>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</si>
  <si>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</si>
  <si>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</si>
  <si>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</si>
  <si>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</si>
  <si>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</si>
  <si>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</si>
  <si>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</si>
  <si>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</si>
  <si>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</si>
  <si>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</si>
  <si>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</si>
  <si>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</si>
  <si>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</si>
  <si>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</si>
  <si>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</si>
  <si>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</si>
  <si>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</si>
  <si>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</si>
  <si>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</si>
  <si>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</si>
  <si>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</si>
  <si>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</si>
  <si>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</si>
  <si>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</si>
  <si>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</si>
  <si>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</si>
  <si>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</si>
  <si>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</si>
  <si>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</si>
  <si>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</si>
  <si>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</si>
  <si>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</si>
  <si>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</si>
  <si>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</si>
  <si>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</si>
  <si>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</si>
  <si>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</si>
  <si>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</si>
  <si>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</si>
  <si>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</si>
  <si>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</si>
  <si>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</si>
  <si>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</si>
  <si>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</si>
  <si>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</si>
  <si>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</si>
  <si>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</si>
  <si>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</si>
  <si>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</si>
  <si>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</si>
  <si>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</si>
  <si>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</si>
  <si>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</si>
  <si>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</si>
  <si>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</si>
  <si>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</si>
  <si>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</si>
  <si>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</si>
  <si>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</si>
  <si>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</si>
  <si>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</si>
  <si>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</si>
  <si>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</si>
  <si>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</si>
  <si>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</si>
  <si>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</si>
  <si>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</si>
  <si>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</si>
  <si>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</si>
  <si>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</si>
  <si>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</si>
  <si>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</si>
  <si>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</si>
  <si>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</si>
  <si>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</si>
  <si>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</si>
  <si>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</si>
  <si>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</si>
  <si>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</si>
  <si>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</si>
  <si>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</si>
  <si>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</si>
  <si>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</si>
  <si>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</si>
  <si>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</si>
  <si>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</si>
  <si>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</si>
  <si>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</si>
  <si>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</si>
  <si>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</si>
  <si>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</si>
  <si>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</si>
  <si>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</si>
  <si>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</si>
  <si>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</si>
  <si>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</si>
  <si>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</si>
  <si>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</si>
  <si>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</si>
  <si>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</si>
  <si>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</si>
  <si>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</si>
  <si>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</si>
  <si>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</si>
  <si>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</si>
  <si>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</si>
  <si>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</si>
  <si>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</si>
  <si>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</si>
  <si>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</si>
  <si>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</si>
  <si>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</si>
  <si>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</si>
  <si>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</si>
  <si>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</si>
  <si>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</si>
  <si>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</si>
  <si>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</si>
  <si>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</si>
  <si>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</si>
  <si>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</si>
  <si>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</si>
  <si>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</si>
  <si>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</si>
  <si>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</si>
  <si>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</si>
  <si>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</si>
  <si>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</si>
  <si>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</si>
  <si>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</si>
  <si>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</si>
  <si>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</si>
  <si>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</si>
  <si>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</si>
  <si>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</si>
  <si>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</si>
  <si>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</si>
  <si>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</si>
  <si>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</si>
  <si>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</si>
  <si>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</si>
  <si>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</si>
  <si>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</si>
  <si>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</si>
  <si>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</si>
  <si>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</si>
  <si>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</si>
  <si>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</si>
  <si>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</si>
  <si>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</si>
  <si>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</si>
  <si>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</si>
  <si>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</si>
  <si>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</si>
  <si>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</si>
  <si>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</si>
  <si>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</si>
  <si>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</si>
  <si>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</si>
  <si>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</si>
  <si>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</si>
  <si>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</si>
  <si>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</si>
  <si>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</si>
  <si>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</si>
  <si>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</si>
  <si>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</si>
  <si>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</si>
  <si>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</si>
  <si>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</si>
  <si>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</si>
  <si>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</si>
  <si>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</si>
  <si>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</si>
  <si>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</si>
  <si>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</si>
  <si>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</si>
  <si>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</si>
  <si>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</si>
  <si>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</si>
  <si>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</si>
  <si>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</si>
  <si>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</si>
  <si>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</si>
  <si>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</si>
  <si>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</si>
  <si>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</si>
  <si>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</si>
  <si>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</si>
  <si>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</si>
  <si>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</si>
  <si>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</si>
  <si>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</si>
  <si>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</si>
  <si>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</si>
  <si>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</si>
  <si>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</si>
  <si>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</si>
  <si>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</si>
  <si>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</si>
  <si>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</si>
  <si>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</si>
  <si>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</si>
  <si>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</si>
  <si>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</si>
  <si>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</si>
  <si>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</si>
  <si>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</si>
  <si>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</si>
  <si>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</si>
  <si>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</si>
  <si>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</si>
  <si>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</si>
  <si>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</si>
  <si>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</si>
  <si>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</si>
  <si>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</si>
  <si>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</si>
  <si>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</si>
  <si>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</si>
  <si>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</si>
  <si>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</si>
  <si>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</si>
  <si>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</si>
  <si>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</si>
  <si>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</si>
  <si>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</si>
  <si>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</si>
  <si>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</si>
  <si>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</si>
  <si>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</si>
  <si>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</si>
  <si>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</si>
  <si>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</si>
  <si>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</si>
  <si>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</si>
  <si>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</si>
  <si>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</si>
  <si>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</si>
  <si>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</si>
  <si>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</si>
  <si>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</si>
  <si>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</si>
  <si>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</si>
  <si>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</si>
  <si>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</si>
  <si>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</si>
  <si>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</si>
  <si>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</si>
  <si>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</si>
  <si>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</si>
  <si>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</si>
  <si>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</si>
  <si>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</si>
  <si>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</si>
  <si>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</si>
  <si>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</si>
  <si>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</si>
  <si>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</si>
  <si>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</si>
  <si>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</si>
  <si>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</si>
  <si>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</si>
  <si>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</si>
  <si>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</si>
  <si>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</si>
  <si>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</si>
  <si>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</si>
  <si>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</si>
  <si>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</si>
  <si>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</si>
  <si>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</si>
  <si>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</si>
  <si>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</si>
  <si>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</si>
  <si>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</si>
  <si>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</si>
  <si>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</si>
  <si>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</si>
  <si>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</si>
  <si>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</si>
  <si>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</si>
  <si>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</si>
  <si>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</si>
  <si>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</si>
  <si>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</si>
  <si>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</si>
  <si>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</si>
  <si>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</si>
  <si>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</si>
  <si>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</si>
  <si>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</si>
  <si>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</si>
  <si>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</si>
  <si>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</si>
  <si>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</si>
  <si>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</si>
  <si>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</si>
  <si>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</si>
  <si>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</si>
  <si>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</si>
  <si>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</si>
  <si>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</si>
  <si>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</si>
  <si>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</si>
  <si>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</si>
  <si>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</si>
  <si>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</si>
  <si>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</si>
  <si>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</si>
  <si>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</si>
  <si>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</si>
  <si>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</si>
  <si>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</si>
  <si>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</si>
  <si>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</si>
  <si>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</si>
  <si>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</si>
  <si>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</si>
  <si>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</si>
  <si>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</si>
  <si>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</si>
  <si>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</si>
  <si>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</si>
  <si>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</si>
  <si>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</si>
  <si>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</si>
  <si>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</si>
  <si>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</si>
  <si>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</si>
  <si>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</si>
  <si>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</si>
  <si>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</si>
  <si>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</si>
  <si>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</si>
  <si>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</si>
  <si>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</si>
  <si>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</si>
  <si>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</si>
  <si>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</si>
  <si>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</si>
  <si>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</si>
  <si>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</si>
  <si>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</si>
  <si>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</si>
  <si>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</si>
  <si>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</si>
  <si>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</si>
  <si>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</si>
  <si>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</si>
  <si>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</si>
  <si>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</si>
  <si>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</si>
  <si>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</si>
  <si>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</si>
  <si>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</si>
  <si>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</si>
  <si>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</si>
  <si>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</si>
  <si>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</si>
  <si>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</si>
  <si>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</si>
  <si>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</si>
  <si>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</si>
  <si>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</si>
  <si>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</si>
  <si>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</si>
  <si>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</si>
  <si>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</si>
  <si>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</si>
  <si>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</si>
  <si>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</si>
  <si>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</si>
  <si>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</si>
  <si>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</si>
  <si>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</si>
  <si>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</si>
  <si>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</si>
  <si>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</si>
  <si>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</si>
  <si>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</si>
  <si>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</si>
  <si>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</si>
  <si>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</si>
  <si>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</si>
  <si>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</si>
  <si>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</si>
  <si>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</si>
  <si>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</si>
  <si>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</si>
  <si>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</si>
  <si>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</si>
  <si>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</si>
  <si>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</si>
  <si>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</si>
  <si>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</si>
  <si>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</si>
  <si>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</si>
  <si>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</si>
  <si>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</si>
  <si>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</si>
  <si>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</si>
  <si>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</si>
  <si>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</si>
  <si>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</si>
  <si>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</si>
  <si>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</si>
  <si>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</si>
  <si>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</si>
  <si>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</si>
  <si>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</si>
  <si>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</si>
  <si>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</si>
  <si>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</si>
  <si>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</si>
  <si>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</si>
  <si>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</si>
  <si>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</si>
  <si>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</si>
  <si>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</si>
  <si>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</si>
  <si>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</si>
  <si>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</si>
  <si>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</si>
  <si>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</si>
  <si>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</si>
  <si>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</si>
  <si>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</si>
  <si>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</si>
  <si>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</si>
  <si>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</si>
  <si>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</si>
  <si>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</si>
  <si>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</si>
  <si>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</si>
  <si>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</si>
  <si>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</si>
  <si>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</si>
  <si>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</si>
  <si>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</si>
  <si>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</si>
  <si>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</si>
  <si>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</si>
  <si>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</si>
  <si>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</si>
  <si>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</si>
  <si>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</si>
  <si>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</si>
  <si>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</si>
  <si>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</si>
  <si>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</si>
  <si>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</si>
  <si>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</si>
  <si>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</si>
  <si>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</si>
  <si>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</si>
  <si>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</si>
  <si>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</si>
  <si>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</si>
  <si>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</si>
  <si>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</si>
  <si>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</si>
  <si>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</si>
  <si>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</si>
  <si>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</si>
  <si>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</si>
  <si>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</si>
  <si>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</si>
  <si>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</si>
  <si>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</si>
  <si>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</si>
  <si>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</si>
  <si>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</si>
  <si>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</si>
  <si>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</si>
  <si>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</si>
  <si>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</si>
  <si>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</si>
  <si>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</si>
  <si>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</si>
  <si>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</si>
  <si>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</si>
  <si>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</si>
  <si>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</si>
  <si>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</si>
  <si>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</si>
  <si>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</si>
  <si>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</si>
  <si>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</si>
  <si>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</si>
  <si>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</si>
  <si>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</si>
  <si>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</si>
  <si>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</si>
  <si>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</si>
  <si>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</si>
  <si>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</si>
  <si>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</si>
  <si>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</si>
  <si>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</si>
  <si>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</si>
  <si>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</si>
  <si>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</si>
  <si>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</si>
  <si>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</si>
  <si>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</si>
  <si>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</si>
  <si>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</si>
  <si>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</si>
  <si>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</si>
  <si>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</si>
  <si>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</si>
  <si>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</si>
  <si>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</si>
  <si>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</si>
  <si>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</si>
  <si>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</si>
  <si>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</si>
  <si>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</si>
  <si>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</si>
  <si>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</si>
  <si>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</si>
  <si>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</si>
  <si>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</si>
  <si>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</si>
  <si>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</si>
  <si>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</si>
  <si>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</si>
  <si>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</si>
  <si>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</si>
  <si>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</si>
  <si>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</si>
  <si>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</si>
  <si>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</si>
  <si>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</si>
  <si>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</si>
  <si>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</si>
  <si>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</si>
  <si>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</si>
  <si>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</si>
  <si>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</si>
  <si>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</si>
  <si>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</si>
  <si>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</si>
  <si>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</si>
  <si>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</si>
  <si>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</si>
  <si>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</si>
  <si>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</si>
  <si>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</si>
  <si>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</si>
  <si>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</si>
  <si>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</si>
  <si>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</si>
  <si>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</si>
  <si>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</si>
  <si>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</si>
  <si>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</si>
  <si>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</si>
  <si>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</si>
  <si>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</si>
  <si>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</si>
  <si>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</si>
  <si>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</si>
  <si>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</si>
  <si>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</si>
  <si>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</si>
  <si>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</si>
  <si>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</si>
  <si>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</si>
  <si>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</si>
  <si>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</si>
  <si>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</si>
  <si>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</si>
  <si>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</si>
  <si>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</si>
  <si>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</si>
  <si>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</si>
  <si>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</si>
  <si>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</si>
  <si>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</si>
  <si>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</si>
  <si>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</si>
  <si>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</si>
  <si>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</si>
  <si>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</si>
  <si>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</si>
  <si>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</si>
  <si>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</si>
  <si>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</si>
  <si>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</si>
  <si>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</si>
  <si>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</si>
  <si>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</si>
  <si>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</si>
  <si>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</si>
  <si>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</si>
  <si>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</si>
  <si>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</si>
  <si>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</si>
  <si>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</si>
  <si>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</si>
  <si>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</si>
  <si>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</si>
  <si>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</si>
  <si>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</si>
  <si>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</si>
  <si>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</si>
  <si>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</si>
  <si>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</si>
  <si>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</si>
  <si>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</si>
  <si>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</si>
  <si>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</si>
  <si>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</si>
  <si>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</si>
  <si>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</si>
  <si>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</si>
  <si>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</si>
  <si>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</si>
  <si>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</si>
  <si>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</si>
  <si>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</si>
  <si>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</si>
  <si>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</si>
  <si>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</si>
  <si>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</si>
  <si>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</si>
  <si>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</si>
  <si>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</si>
  <si>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</si>
  <si>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</si>
  <si>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</si>
  <si>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</si>
  <si>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</si>
  <si>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</si>
  <si>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</si>
  <si>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</si>
  <si>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</si>
  <si>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</si>
  <si>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</si>
  <si>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</si>
  <si>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</si>
  <si>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</si>
  <si>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</si>
  <si>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</si>
  <si>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</si>
  <si>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</si>
  <si>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</si>
  <si>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</si>
  <si>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</si>
  <si>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</si>
  <si>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</si>
  <si>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</si>
  <si>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</si>
  <si>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</si>
  <si>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</si>
  <si>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</si>
  <si>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</si>
  <si>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</si>
  <si>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</si>
  <si>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</si>
  <si>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</si>
  <si>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</si>
  <si>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</si>
  <si>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</si>
  <si>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</si>
  <si>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</si>
  <si>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</si>
  <si>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</si>
  <si>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</si>
  <si>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</si>
  <si>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</si>
  <si>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</si>
  <si>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</si>
  <si>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</si>
  <si>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</si>
  <si>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</si>
  <si>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</si>
  <si>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</si>
  <si>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</si>
  <si>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</si>
  <si>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</si>
  <si>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</si>
  <si>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</si>
  <si>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</si>
  <si>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</si>
  <si>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</si>
  <si>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</si>
  <si>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</si>
  <si>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</si>
  <si>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</si>
  <si>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</si>
  <si>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</si>
  <si>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</si>
  <si>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</si>
  <si>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</si>
  <si>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</si>
  <si>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</si>
  <si>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</si>
  <si>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</si>
  <si>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</si>
  <si>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</si>
  <si>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</si>
  <si>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</si>
  <si>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</si>
  <si>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</si>
  <si>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</si>
  <si>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</si>
  <si>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</si>
  <si>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</si>
  <si>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</si>
  <si>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</si>
  <si>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</si>
  <si>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</si>
  <si>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</si>
  <si>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</si>
  <si>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</si>
  <si>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</si>
  <si>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</si>
  <si>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</si>
  <si>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</si>
  <si>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</si>
  <si>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</si>
  <si>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</si>
  <si>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</si>
  <si>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</si>
  <si>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</si>
  <si>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</si>
  <si>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</si>
  <si>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</si>
  <si>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</si>
  <si>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</si>
  <si>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</si>
  <si>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</si>
  <si>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</si>
  <si>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</si>
  <si>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</si>
  <si>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</si>
  <si>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</si>
  <si>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</si>
  <si>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</si>
  <si>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</si>
  <si>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</si>
  <si>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</si>
  <si>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</si>
  <si>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</si>
  <si>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</si>
  <si>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</si>
  <si>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</si>
  <si>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</si>
  <si>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</si>
  <si>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</si>
  <si>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</si>
  <si>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</si>
  <si>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</si>
  <si>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</si>
  <si>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</si>
  <si>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</si>
  <si>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</si>
  <si>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</si>
  <si>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</si>
  <si>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</si>
  <si>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</si>
  <si>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</si>
  <si>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</si>
  <si>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</si>
  <si>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</si>
  <si>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</si>
  <si>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</si>
  <si>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</si>
  <si>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</si>
  <si>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</si>
  <si>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</si>
  <si>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</si>
  <si>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</si>
  <si>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</si>
  <si>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</si>
  <si>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</si>
  <si>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</si>
  <si>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</si>
  <si>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</si>
  <si>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</si>
  <si>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</si>
  <si>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</si>
  <si>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</si>
  <si>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</si>
  <si>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</si>
  <si>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</si>
  <si>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</si>
  <si>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</si>
  <si>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</si>
  <si>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</si>
  <si>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</si>
  <si>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</si>
  <si>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</si>
  <si>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</si>
  <si>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</si>
  <si>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</si>
  <si>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</si>
  <si>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</si>
  <si>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</si>
  <si>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</si>
  <si>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</si>
  <si>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</si>
  <si>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</si>
  <si>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</si>
  <si>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</si>
  <si>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</si>
  <si>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</si>
  <si>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</si>
  <si>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</si>
  <si>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</si>
  <si>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</si>
  <si>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</si>
  <si>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</si>
  <si>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</si>
  <si>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</si>
  <si>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</si>
  <si>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</si>
  <si>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</si>
  <si>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</si>
  <si>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</si>
  <si>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</si>
  <si>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</si>
  <si>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</si>
  <si>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</si>
  <si>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</si>
  <si>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</si>
  <si>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</si>
  <si>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</si>
  <si>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</si>
  <si>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</si>
  <si>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</si>
  <si>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</si>
  <si>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</si>
  <si>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</si>
  <si>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</si>
  <si>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</si>
  <si>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</si>
  <si>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</si>
  <si>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</si>
  <si>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</si>
  <si>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</si>
  <si>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</si>
  <si>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</si>
  <si>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</si>
  <si>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</si>
  <si>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</si>
  <si>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</si>
  <si>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</si>
  <si>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</si>
  <si>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</si>
  <si>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</si>
  <si>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</si>
  <si>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</si>
  <si>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</si>
  <si>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</si>
  <si>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</si>
  <si>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</si>
  <si>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</si>
  <si>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</si>
  <si>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</si>
  <si>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</si>
  <si>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</si>
  <si>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</si>
  <si>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</si>
  <si>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</si>
  <si>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</si>
  <si>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</si>
  <si>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</si>
  <si>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</si>
  <si>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</si>
  <si>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</si>
  <si>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</si>
  <si>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</si>
  <si>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</si>
  <si>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</si>
  <si>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</si>
  <si>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</si>
  <si>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</si>
  <si>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</si>
  <si>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</si>
  <si>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</si>
  <si>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</si>
  <si>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</si>
  <si>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</si>
  <si>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</si>
  <si>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</si>
  <si>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</si>
  <si>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</si>
  <si>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</si>
  <si>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</si>
  <si>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</si>
  <si>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</si>
  <si>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</si>
  <si>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</si>
  <si>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</si>
  <si>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</si>
  <si>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</si>
  <si>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</si>
  <si>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</si>
  <si>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</si>
  <si>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</si>
  <si>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</si>
  <si>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</si>
  <si>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</si>
  <si>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</si>
  <si>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</si>
  <si>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</si>
  <si>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</si>
  <si>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</si>
  <si>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</si>
  <si>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</si>
  <si>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</si>
  <si>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</si>
  <si>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</si>
  <si>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</si>
  <si>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</si>
  <si>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</si>
  <si>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</si>
  <si>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</si>
  <si>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</si>
  <si>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</si>
  <si>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</si>
  <si>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</si>
  <si>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</si>
  <si>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</si>
  <si>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</si>
  <si>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</si>
  <si>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</si>
  <si>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</si>
  <si>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</si>
  <si>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</si>
  <si>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</si>
  <si>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</si>
  <si>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</si>
  <si>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</si>
  <si>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</si>
  <si>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</si>
  <si>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</si>
  <si>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</si>
  <si>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</si>
  <si>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</si>
  <si>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</si>
  <si>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</si>
  <si>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</si>
  <si>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</si>
  <si>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</si>
  <si>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</si>
  <si>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</si>
  <si>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</si>
  <si>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</si>
  <si>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</si>
  <si>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</si>
  <si>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</si>
  <si>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</si>
  <si>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</si>
  <si>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</si>
  <si>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</si>
  <si>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</si>
  <si>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</si>
  <si>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</si>
  <si>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</si>
  <si>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</si>
  <si>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</si>
  <si>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</si>
  <si>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</si>
  <si>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</si>
  <si>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</si>
  <si>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</si>
  <si>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</si>
  <si>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</si>
  <si>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</si>
  <si>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</si>
  <si>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</si>
  <si>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</si>
  <si>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</si>
  <si>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</si>
  <si>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</si>
  <si>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</si>
  <si>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</si>
  <si>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</si>
  <si>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</si>
  <si>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</si>
  <si>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</si>
  <si>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</si>
  <si>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</si>
  <si>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</si>
  <si>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</si>
  <si>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</si>
  <si>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</si>
  <si>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</si>
  <si>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</si>
  <si>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</si>
  <si>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</si>
  <si>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</si>
  <si>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</si>
  <si>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</si>
  <si>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</si>
  <si>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</si>
  <si>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</si>
  <si>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</si>
  <si>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</si>
  <si>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</si>
  <si>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</si>
  <si>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</si>
  <si>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</si>
  <si>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</si>
  <si>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</si>
  <si>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</si>
  <si>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</si>
  <si>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</si>
  <si>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</si>
  <si>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</si>
  <si>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</si>
  <si>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</si>
  <si>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</si>
  <si>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</si>
  <si>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</si>
  <si>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</si>
  <si>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</si>
  <si>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</si>
  <si>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</si>
  <si>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</si>
  <si>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</si>
  <si>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</si>
  <si>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</si>
  <si>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</si>
  <si>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</si>
  <si>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</si>
  <si>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</si>
  <si>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</si>
  <si>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</si>
  <si>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</si>
  <si>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</si>
  <si>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</si>
  <si>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</si>
  <si>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</si>
  <si>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</si>
  <si>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</si>
  <si>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</si>
  <si>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</si>
  <si>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</si>
  <si>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</si>
  <si>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</si>
  <si>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</si>
  <si>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</si>
  <si>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</si>
  <si>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</si>
  <si>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</si>
  <si>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</si>
  <si>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</si>
  <si>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</si>
  <si>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</si>
  <si>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</si>
  <si>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</si>
  <si>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</si>
  <si>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</si>
  <si>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</si>
  <si>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</si>
  <si>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</si>
  <si>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</si>
  <si>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</si>
  <si>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</si>
  <si>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</si>
  <si>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</si>
  <si>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</si>
  <si>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</si>
  <si>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</si>
  <si>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</si>
  <si>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</si>
  <si>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</si>
  <si>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</si>
  <si>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</si>
  <si>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</si>
  <si>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</si>
  <si>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</si>
  <si>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</si>
  <si>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</si>
  <si>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</si>
  <si>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</si>
  <si>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</si>
  <si>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</si>
  <si>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</si>
  <si>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</si>
  <si>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</si>
  <si>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</si>
  <si>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</si>
  <si>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</si>
  <si>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</si>
  <si>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</si>
  <si>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</si>
  <si>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</si>
  <si>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</si>
  <si>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</si>
  <si>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</si>
  <si>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</si>
  <si>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</si>
  <si>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</si>
  <si>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</si>
  <si>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</si>
  <si>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</si>
  <si>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</si>
  <si>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</si>
  <si>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</si>
  <si>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</si>
  <si>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</si>
  <si>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</si>
  <si>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</si>
  <si>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</si>
  <si>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</si>
  <si>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</si>
  <si>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</si>
  <si>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</si>
  <si>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</si>
  <si>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</si>
  <si>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</si>
  <si>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</si>
  <si>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</si>
  <si>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</si>
  <si>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</si>
  <si>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</si>
  <si>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</si>
  <si>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</si>
  <si>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</si>
  <si>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</si>
  <si>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</si>
  <si>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</si>
  <si>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</si>
  <si>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</si>
  <si>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</si>
  <si>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</si>
  <si>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</si>
  <si>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</si>
  <si>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</si>
  <si>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</si>
  <si>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</si>
  <si>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</si>
  <si>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</si>
  <si>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</si>
  <si>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</si>
  <si>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</si>
  <si>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</si>
  <si>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</si>
  <si>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</si>
  <si>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</si>
  <si>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</si>
  <si>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</si>
  <si>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</si>
  <si>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</si>
  <si>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</si>
  <si>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</si>
  <si>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</si>
  <si>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</si>
  <si>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</si>
  <si>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</si>
  <si>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</si>
  <si>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</si>
  <si>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</si>
  <si>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</si>
  <si>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</si>
  <si>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</si>
  <si>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</si>
  <si>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</si>
  <si>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</si>
  <si>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</si>
  <si>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</si>
  <si>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</si>
  <si>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</si>
  <si>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</si>
  <si>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</si>
  <si>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</si>
  <si>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</si>
  <si>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</si>
  <si>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</si>
  <si>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</si>
  <si>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</si>
  <si>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</si>
  <si>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</si>
  <si>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</si>
  <si>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</si>
  <si>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</si>
  <si>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</si>
  <si>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</si>
  <si>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</si>
  <si>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</si>
  <si>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</si>
  <si>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</si>
  <si>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</si>
  <si>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</si>
  <si>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</si>
  <si>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</si>
  <si>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</si>
  <si>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</si>
  <si>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</si>
  <si>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</si>
  <si>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</si>
  <si>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</si>
  <si>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</si>
  <si>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</si>
  <si>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</si>
  <si>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</si>
  <si>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</si>
  <si>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</si>
  <si>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</si>
  <si>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</si>
  <si>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</si>
  <si>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</si>
  <si>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</si>
  <si>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</si>
  <si>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</si>
  <si>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</si>
  <si>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</si>
  <si>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</si>
  <si>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</si>
  <si>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</si>
  <si>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</si>
  <si>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</si>
  <si>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</si>
  <si>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</si>
  <si>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</si>
  <si>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</si>
  <si>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</si>
  <si>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</si>
  <si>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</si>
  <si>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</si>
  <si>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</si>
  <si>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</si>
  <si>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</si>
  <si>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</si>
  <si>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</si>
  <si>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</si>
  <si>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</si>
  <si>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</si>
  <si>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</si>
  <si>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</si>
  <si>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</si>
  <si>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</si>
  <si>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</si>
  <si>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</si>
  <si>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</si>
  <si>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</si>
  <si>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</si>
  <si>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</si>
  <si>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</si>
  <si>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</si>
  <si>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</si>
  <si>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</si>
  <si>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</si>
  <si>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</si>
  <si>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</si>
  <si>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</si>
  <si>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</si>
  <si>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</si>
  <si>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</si>
  <si>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</si>
  <si>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</si>
  <si>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</si>
  <si>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</si>
  <si>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</si>
  <si>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</si>
  <si>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</si>
  <si>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</si>
  <si>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</si>
  <si>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</si>
  <si>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</si>
  <si>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</si>
  <si>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</si>
  <si>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</si>
  <si>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</si>
  <si>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</si>
  <si>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</si>
  <si>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</si>
  <si>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</si>
  <si>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</si>
  <si>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</si>
  <si>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</si>
  <si>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</si>
  <si>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</si>
  <si>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</si>
  <si>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</si>
  <si>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</si>
  <si>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</si>
  <si>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</si>
  <si>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</si>
  <si>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</si>
  <si>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</si>
  <si>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</si>
  <si>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</si>
  <si>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</si>
  <si>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</si>
  <si>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</si>
  <si>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</si>
  <si>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</si>
  <si>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</si>
  <si>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</si>
  <si>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</si>
  <si>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</si>
  <si>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</si>
  <si>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</si>
  <si>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</si>
  <si>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</si>
  <si>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</si>
  <si>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</si>
  <si>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</si>
  <si>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</si>
  <si>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</si>
  <si>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</si>
  <si>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</si>
  <si>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</si>
  <si>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</si>
  <si>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</si>
  <si>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</si>
  <si>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Centar za posebno skrbništvo</t>
  </si>
  <si>
    <t>Savska 41</t>
  </si>
  <si>
    <t>Verica Peranović</t>
  </si>
  <si>
    <t>01/4550-875</t>
  </si>
  <si>
    <t>racunovodstvo@czss-zagreb.hr</t>
  </si>
  <si>
    <t>Nela Bodrožić Selak</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</si>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</sst>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3785151</v>
      </c>
      <c r="D2" s="63">
        <f>PRRAS!E12</f>
        <v>4269535</v>
      </c>
      <c r="E2" s="63"/>
      <c r="F2" s="63"/>
      <c r="G2" s="64">
        <f t="shared" ref="G2:G65" si="0">(B2/1000)*(C2*1+D2*2)</f>
        <v>12324.221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48402</v>
      </c>
      <c r="L10" s="50">
        <f>INT(VALUE(RefStr!B6))</f>
        <v>48402</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04250257</v>
      </c>
      <c r="L11" s="50">
        <f>INT(VALUE(RefStr!B8))</f>
        <v>4250257</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Centar za posebno skrbništvo</v>
      </c>
      <c r="L12" s="50">
        <f>LEN(Skriveni!K12)</f>
        <v>28</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10000</v>
      </c>
      <c r="L13" s="50">
        <f>INT(VALUE(RefStr!B12))</f>
        <v>10000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Zagreb</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Savska 41</v>
      </c>
      <c r="L15" s="50">
        <f>LEN(Skriveni!K15)</f>
        <v>9</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11</v>
      </c>
      <c r="L16" s="50">
        <f>INT(VALUE(RefStr!B16))</f>
        <v>11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6910</v>
      </c>
      <c r="L17" s="50">
        <f>INT(VALUE(RefStr!B18))</f>
        <v>6910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102</v>
      </c>
      <c r="L18" s="50">
        <f>INT(VALUE(RefStr!B20))</f>
        <v>102</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133</v>
      </c>
      <c r="L19" s="50">
        <f>INT(VALUE(RefStr!B22))</f>
        <v>133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21</v>
      </c>
      <c r="L20" s="50">
        <f>IF(ISERROR(RefStr!H2),0,INT(VALUE(RefStr!H2)))</f>
        <v>21</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15916354928</v>
      </c>
      <c r="L21" s="50">
        <f>INT(VALUE(RefStr!K14))</f>
        <v>15916354928</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Verica Peranović</v>
      </c>
      <c r="L22" s="50">
        <f>LEN(RefStr!H25)</f>
        <v>16</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01/4550-875</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
      </c>
      <c r="L24" s="50">
        <f>LEN(RefStr!K27)</f>
        <v>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racunovodstvo@czss-zagreb.hr</v>
      </c>
      <c r="L25" s="50">
        <f>LEN(RefStr!H29)</f>
        <v>28</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Nela Bodrožić Selak</v>
      </c>
      <c r="L27" s="50">
        <f>LEN(RefStr!H33)</f>
        <v>19</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57.499.948,52</v>
      </c>
      <c r="L28" s="50">
        <f>SUM(G2:G1561)</f>
        <v>57499948.518999949</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45146865.530999996</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7108421.3839999996</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4833144.9759999998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28459.594000000001</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383057.03400000004</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27612</v>
      </c>
      <c r="D46" s="58">
        <f>PRRAS!E56</f>
        <v>20074</v>
      </c>
      <c r="E46" s="58">
        <v>0</v>
      </c>
      <c r="F46" s="58">
        <v>0</v>
      </c>
      <c r="G46" s="59">
        <f t="shared" si="0"/>
        <v>3049.2</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13840</v>
      </c>
      <c r="E58" s="58">
        <v>0</v>
      </c>
      <c r="F58" s="58">
        <v>0</v>
      </c>
      <c r="G58" s="59">
        <f t="shared" si="0"/>
        <v>1577.76</v>
      </c>
      <c r="H58" s="59">
        <f t="shared" si="1"/>
        <v>0</v>
      </c>
      <c r="I58" s="60">
        <v>0</v>
      </c>
    </row>
    <row r="59" spans="1:9" x14ac:dyDescent="0.2">
      <c r="A59" s="57">
        <v>151</v>
      </c>
      <c r="B59" s="58">
        <f>PRRAS!C69</f>
        <v>58</v>
      </c>
      <c r="C59" s="58">
        <f>PRRAS!D69</f>
        <v>0</v>
      </c>
      <c r="D59" s="58">
        <f>PRRAS!E69</f>
        <v>13840</v>
      </c>
      <c r="E59" s="58">
        <v>0</v>
      </c>
      <c r="F59" s="58">
        <v>0</v>
      </c>
      <c r="G59" s="59">
        <f t="shared" si="0"/>
        <v>1605.44</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27612</v>
      </c>
      <c r="D70" s="58">
        <f>PRRAS!E80</f>
        <v>6234</v>
      </c>
      <c r="E70" s="58">
        <v>0</v>
      </c>
      <c r="F70" s="58">
        <v>0</v>
      </c>
      <c r="G70" s="59">
        <f t="shared" si="2"/>
        <v>2765.5200000000004</v>
      </c>
      <c r="H70" s="59">
        <f t="shared" si="3"/>
        <v>0</v>
      </c>
      <c r="I70" s="60">
        <v>0</v>
      </c>
    </row>
    <row r="71" spans="1:9" x14ac:dyDescent="0.2">
      <c r="A71" s="57">
        <v>151</v>
      </c>
      <c r="B71" s="58">
        <f>PRRAS!C81</f>
        <v>70</v>
      </c>
      <c r="C71" s="58">
        <f>PRRAS!D81</f>
        <v>0</v>
      </c>
      <c r="D71" s="58">
        <f>PRRAS!E81</f>
        <v>6234</v>
      </c>
      <c r="E71" s="58">
        <v>0</v>
      </c>
      <c r="F71" s="58">
        <v>0</v>
      </c>
      <c r="G71" s="59">
        <f t="shared" si="2"/>
        <v>872.7600000000001</v>
      </c>
      <c r="H71" s="59">
        <f t="shared" si="3"/>
        <v>0</v>
      </c>
      <c r="I71" s="60">
        <v>0</v>
      </c>
    </row>
    <row r="72" spans="1:9" x14ac:dyDescent="0.2">
      <c r="A72" s="57">
        <v>151</v>
      </c>
      <c r="B72" s="58">
        <f>PRRAS!C82</f>
        <v>71</v>
      </c>
      <c r="C72" s="58">
        <f>PRRAS!D82</f>
        <v>27612</v>
      </c>
      <c r="D72" s="58">
        <f>PRRAS!E82</f>
        <v>0</v>
      </c>
      <c r="E72" s="58">
        <v>0</v>
      </c>
      <c r="F72" s="58">
        <v>0</v>
      </c>
      <c r="G72" s="59">
        <f t="shared" si="2"/>
        <v>1960.4519999999998</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0</v>
      </c>
      <c r="D106" s="58">
        <f>PRRAS!E116</f>
        <v>0</v>
      </c>
      <c r="E106" s="58">
        <v>0</v>
      </c>
      <c r="F106" s="58">
        <v>0</v>
      </c>
      <c r="G106" s="59">
        <f t="shared" si="2"/>
        <v>0</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0</v>
      </c>
      <c r="D112" s="58">
        <f>PRRAS!E122</f>
        <v>0</v>
      </c>
      <c r="E112" s="58">
        <v>0</v>
      </c>
      <c r="F112" s="58">
        <v>0</v>
      </c>
      <c r="G112" s="59">
        <f t="shared" si="2"/>
        <v>0</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0</v>
      </c>
      <c r="D117" s="58">
        <f>PRRAS!E127</f>
        <v>0</v>
      </c>
      <c r="E117" s="58">
        <v>0</v>
      </c>
      <c r="F117" s="58">
        <v>0</v>
      </c>
      <c r="G117" s="59">
        <f t="shared" si="2"/>
        <v>0</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0</v>
      </c>
      <c r="E124" s="58">
        <v>0</v>
      </c>
      <c r="F124" s="58">
        <v>0</v>
      </c>
      <c r="G124" s="59">
        <f t="shared" si="2"/>
        <v>0</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3757539</v>
      </c>
      <c r="D131" s="58">
        <f>PRRAS!E141</f>
        <v>4249461</v>
      </c>
      <c r="E131" s="58">
        <v>0</v>
      </c>
      <c r="F131" s="58">
        <v>0</v>
      </c>
      <c r="G131" s="59">
        <f t="shared" si="4"/>
        <v>1593339.9300000002</v>
      </c>
      <c r="H131" s="59">
        <f t="shared" si="5"/>
        <v>0</v>
      </c>
      <c r="I131" s="60">
        <v>0</v>
      </c>
    </row>
    <row r="132" spans="1:9" x14ac:dyDescent="0.2">
      <c r="A132" s="57">
        <v>151</v>
      </c>
      <c r="B132" s="58">
        <f>PRRAS!C142</f>
        <v>131</v>
      </c>
      <c r="C132" s="58">
        <f>PRRAS!D142</f>
        <v>3757539</v>
      </c>
      <c r="D132" s="58">
        <f>PRRAS!E142</f>
        <v>4249461</v>
      </c>
      <c r="E132" s="58">
        <v>0</v>
      </c>
      <c r="F132" s="58">
        <v>0</v>
      </c>
      <c r="G132" s="59">
        <f t="shared" si="4"/>
        <v>1605596.3910000001</v>
      </c>
      <c r="H132" s="59">
        <f t="shared" si="5"/>
        <v>0</v>
      </c>
      <c r="I132" s="60">
        <v>0</v>
      </c>
    </row>
    <row r="133" spans="1:9" x14ac:dyDescent="0.2">
      <c r="A133" s="57">
        <v>151</v>
      </c>
      <c r="B133" s="58">
        <f>PRRAS!C143</f>
        <v>132</v>
      </c>
      <c r="C133" s="58">
        <f>PRRAS!D143</f>
        <v>3727539</v>
      </c>
      <c r="D133" s="58">
        <f>PRRAS!E143</f>
        <v>4249461</v>
      </c>
      <c r="E133" s="58">
        <v>0</v>
      </c>
      <c r="F133" s="58">
        <v>0</v>
      </c>
      <c r="G133" s="59">
        <f t="shared" si="4"/>
        <v>1613892.8520000002</v>
      </c>
      <c r="H133" s="59">
        <f t="shared" si="5"/>
        <v>0</v>
      </c>
      <c r="I133" s="60">
        <v>0</v>
      </c>
    </row>
    <row r="134" spans="1:9" x14ac:dyDescent="0.2">
      <c r="A134" s="57">
        <v>151</v>
      </c>
      <c r="B134" s="58">
        <f>PRRAS!C144</f>
        <v>133</v>
      </c>
      <c r="C134" s="58">
        <f>PRRAS!D144</f>
        <v>30000</v>
      </c>
      <c r="D134" s="58">
        <f>PRRAS!E144</f>
        <v>0</v>
      </c>
      <c r="E134" s="58">
        <v>0</v>
      </c>
      <c r="F134" s="58">
        <v>0</v>
      </c>
      <c r="G134" s="59">
        <f t="shared" si="4"/>
        <v>3990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3765054</v>
      </c>
      <c r="D149" s="58">
        <f>PRRAS!E159</f>
        <v>4244518</v>
      </c>
      <c r="E149" s="58">
        <v>0</v>
      </c>
      <c r="F149" s="58">
        <v>0</v>
      </c>
      <c r="G149" s="59">
        <f t="shared" si="4"/>
        <v>1813605.3199999998</v>
      </c>
      <c r="H149" s="59">
        <f t="shared" si="5"/>
        <v>0</v>
      </c>
      <c r="I149" s="60">
        <v>0</v>
      </c>
    </row>
    <row r="150" spans="1:9" x14ac:dyDescent="0.2">
      <c r="A150" s="57">
        <v>151</v>
      </c>
      <c r="B150" s="58">
        <f>PRRAS!C160</f>
        <v>149</v>
      </c>
      <c r="C150" s="58">
        <f>PRRAS!D160</f>
        <v>2890102</v>
      </c>
      <c r="D150" s="58">
        <f>PRRAS!E160</f>
        <v>3325148</v>
      </c>
      <c r="E150" s="58">
        <v>0</v>
      </c>
      <c r="F150" s="58">
        <v>0</v>
      </c>
      <c r="G150" s="59">
        <f t="shared" si="4"/>
        <v>1421519.3019999999</v>
      </c>
      <c r="H150" s="59">
        <f t="shared" si="5"/>
        <v>0</v>
      </c>
      <c r="I150" s="60">
        <v>0</v>
      </c>
    </row>
    <row r="151" spans="1:9" x14ac:dyDescent="0.2">
      <c r="A151" s="57">
        <v>151</v>
      </c>
      <c r="B151" s="58">
        <f>PRRAS!C161</f>
        <v>150</v>
      </c>
      <c r="C151" s="58">
        <f>PRRAS!D161</f>
        <v>2468361</v>
      </c>
      <c r="D151" s="58">
        <f>PRRAS!E161</f>
        <v>2855169</v>
      </c>
      <c r="E151" s="58">
        <v>0</v>
      </c>
      <c r="F151" s="58">
        <v>0</v>
      </c>
      <c r="G151" s="59">
        <f t="shared" si="4"/>
        <v>1226804.8499999999</v>
      </c>
      <c r="H151" s="59">
        <f t="shared" si="5"/>
        <v>0</v>
      </c>
      <c r="I151" s="60">
        <v>0</v>
      </c>
    </row>
    <row r="152" spans="1:9" x14ac:dyDescent="0.2">
      <c r="A152" s="57">
        <v>151</v>
      </c>
      <c r="B152" s="58">
        <f>PRRAS!C162</f>
        <v>151</v>
      </c>
      <c r="C152" s="58">
        <f>PRRAS!D162</f>
        <v>2468361</v>
      </c>
      <c r="D152" s="58">
        <f>PRRAS!E162</f>
        <v>2855169</v>
      </c>
      <c r="E152" s="58">
        <v>0</v>
      </c>
      <c r="F152" s="58">
        <v>0</v>
      </c>
      <c r="G152" s="59">
        <f t="shared" si="4"/>
        <v>1234983.5489999999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77820</v>
      </c>
      <c r="D156" s="58">
        <f>PRRAS!E166</f>
        <v>77331</v>
      </c>
      <c r="E156" s="58">
        <v>0</v>
      </c>
      <c r="F156" s="58">
        <v>0</v>
      </c>
      <c r="G156" s="59">
        <f t="shared" si="4"/>
        <v>36034.71</v>
      </c>
      <c r="H156" s="59">
        <f t="shared" si="5"/>
        <v>0</v>
      </c>
      <c r="I156" s="60">
        <v>0</v>
      </c>
    </row>
    <row r="157" spans="1:9" x14ac:dyDescent="0.2">
      <c r="A157" s="57">
        <v>151</v>
      </c>
      <c r="B157" s="58">
        <f>PRRAS!C167</f>
        <v>156</v>
      </c>
      <c r="C157" s="58">
        <f>PRRAS!D167</f>
        <v>343921</v>
      </c>
      <c r="D157" s="58">
        <f>PRRAS!E167</f>
        <v>392648</v>
      </c>
      <c r="E157" s="58">
        <v>0</v>
      </c>
      <c r="F157" s="58">
        <v>0</v>
      </c>
      <c r="G157" s="59">
        <f t="shared" si="4"/>
        <v>176157.85200000001</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309929</v>
      </c>
      <c r="D159" s="58">
        <f>PRRAS!E169</f>
        <v>353840</v>
      </c>
      <c r="E159" s="58">
        <v>0</v>
      </c>
      <c r="F159" s="58">
        <v>0</v>
      </c>
      <c r="G159" s="59">
        <f t="shared" si="4"/>
        <v>160782.22200000001</v>
      </c>
      <c r="H159" s="59">
        <f t="shared" si="5"/>
        <v>0</v>
      </c>
      <c r="I159" s="60">
        <v>0</v>
      </c>
    </row>
    <row r="160" spans="1:9" x14ac:dyDescent="0.2">
      <c r="A160" s="57">
        <v>151</v>
      </c>
      <c r="B160" s="58">
        <f>PRRAS!C170</f>
        <v>159</v>
      </c>
      <c r="C160" s="58">
        <f>PRRAS!D170</f>
        <v>33992</v>
      </c>
      <c r="D160" s="58">
        <f>PRRAS!E170</f>
        <v>38808</v>
      </c>
      <c r="E160" s="58">
        <v>0</v>
      </c>
      <c r="F160" s="58">
        <v>0</v>
      </c>
      <c r="G160" s="59">
        <f t="shared" si="4"/>
        <v>17745.671999999999</v>
      </c>
      <c r="H160" s="59">
        <f t="shared" si="5"/>
        <v>0</v>
      </c>
      <c r="I160" s="60">
        <v>0</v>
      </c>
    </row>
    <row r="161" spans="1:9" x14ac:dyDescent="0.2">
      <c r="A161" s="57">
        <v>151</v>
      </c>
      <c r="B161" s="58">
        <f>PRRAS!C171</f>
        <v>160</v>
      </c>
      <c r="C161" s="58">
        <f>PRRAS!D171</f>
        <v>871573</v>
      </c>
      <c r="D161" s="58">
        <f>PRRAS!E171</f>
        <v>914494</v>
      </c>
      <c r="E161" s="58">
        <v>0</v>
      </c>
      <c r="F161" s="58">
        <v>0</v>
      </c>
      <c r="G161" s="59">
        <f t="shared" si="4"/>
        <v>432089.76</v>
      </c>
      <c r="H161" s="59">
        <f t="shared" si="5"/>
        <v>0</v>
      </c>
      <c r="I161" s="60">
        <v>0</v>
      </c>
    </row>
    <row r="162" spans="1:9" x14ac:dyDescent="0.2">
      <c r="A162" s="57">
        <v>151</v>
      </c>
      <c r="B162" s="58">
        <f>PRRAS!C172</f>
        <v>161</v>
      </c>
      <c r="C162" s="58">
        <f>PRRAS!D172</f>
        <v>181926</v>
      </c>
      <c r="D162" s="58">
        <f>PRRAS!E172</f>
        <v>201218</v>
      </c>
      <c r="E162" s="58">
        <v>0</v>
      </c>
      <c r="F162" s="58">
        <v>0</v>
      </c>
      <c r="G162" s="59">
        <f t="shared" si="4"/>
        <v>94082.282000000007</v>
      </c>
      <c r="H162" s="59">
        <f t="shared" si="5"/>
        <v>0</v>
      </c>
      <c r="I162" s="60">
        <v>0</v>
      </c>
    </row>
    <row r="163" spans="1:9" x14ac:dyDescent="0.2">
      <c r="A163" s="57">
        <v>151</v>
      </c>
      <c r="B163" s="58">
        <f>PRRAS!C173</f>
        <v>162</v>
      </c>
      <c r="C163" s="58">
        <f>PRRAS!D173</f>
        <v>98314</v>
      </c>
      <c r="D163" s="58">
        <f>PRRAS!E173</f>
        <v>79806</v>
      </c>
      <c r="E163" s="58">
        <v>0</v>
      </c>
      <c r="F163" s="58">
        <v>0</v>
      </c>
      <c r="G163" s="59">
        <f t="shared" si="4"/>
        <v>41784.012000000002</v>
      </c>
      <c r="H163" s="59">
        <f t="shared" si="5"/>
        <v>0</v>
      </c>
      <c r="I163" s="60">
        <v>0</v>
      </c>
    </row>
    <row r="164" spans="1:9" x14ac:dyDescent="0.2">
      <c r="A164" s="57">
        <v>151</v>
      </c>
      <c r="B164" s="58">
        <f>PRRAS!C174</f>
        <v>163</v>
      </c>
      <c r="C164" s="58">
        <f>PRRAS!D174</f>
        <v>62671</v>
      </c>
      <c r="D164" s="58">
        <f>PRRAS!E174</f>
        <v>85936</v>
      </c>
      <c r="E164" s="58">
        <v>0</v>
      </c>
      <c r="F164" s="58">
        <v>0</v>
      </c>
      <c r="G164" s="59">
        <f t="shared" si="4"/>
        <v>38230.508999999998</v>
      </c>
      <c r="H164" s="59">
        <f t="shared" si="5"/>
        <v>0</v>
      </c>
      <c r="I164" s="60">
        <v>0</v>
      </c>
    </row>
    <row r="165" spans="1:9" x14ac:dyDescent="0.2">
      <c r="A165" s="57">
        <v>151</v>
      </c>
      <c r="B165" s="58">
        <f>PRRAS!C175</f>
        <v>164</v>
      </c>
      <c r="C165" s="58">
        <f>PRRAS!D175</f>
        <v>20941</v>
      </c>
      <c r="D165" s="58">
        <f>PRRAS!E175</f>
        <v>25950</v>
      </c>
      <c r="E165" s="58">
        <v>0</v>
      </c>
      <c r="F165" s="58">
        <v>0</v>
      </c>
      <c r="G165" s="59">
        <f t="shared" si="4"/>
        <v>11945.924000000001</v>
      </c>
      <c r="H165" s="59">
        <f t="shared" si="5"/>
        <v>0</v>
      </c>
      <c r="I165" s="60">
        <v>0</v>
      </c>
    </row>
    <row r="166" spans="1:9" x14ac:dyDescent="0.2">
      <c r="A166" s="57">
        <v>151</v>
      </c>
      <c r="B166" s="58">
        <f>PRRAS!C176</f>
        <v>165</v>
      </c>
      <c r="C166" s="58">
        <f>PRRAS!D176</f>
        <v>0</v>
      </c>
      <c r="D166" s="58">
        <f>PRRAS!E176</f>
        <v>9526</v>
      </c>
      <c r="E166" s="58">
        <v>0</v>
      </c>
      <c r="F166" s="58">
        <v>0</v>
      </c>
      <c r="G166" s="59">
        <f t="shared" si="4"/>
        <v>3143.58</v>
      </c>
      <c r="H166" s="59">
        <f t="shared" si="5"/>
        <v>0</v>
      </c>
      <c r="I166" s="60">
        <v>0</v>
      </c>
    </row>
    <row r="167" spans="1:9" x14ac:dyDescent="0.2">
      <c r="A167" s="57">
        <v>151</v>
      </c>
      <c r="B167" s="58">
        <f>PRRAS!C177</f>
        <v>166</v>
      </c>
      <c r="C167" s="58">
        <f>PRRAS!D177</f>
        <v>224477</v>
      </c>
      <c r="D167" s="58">
        <f>PRRAS!E177</f>
        <v>221507</v>
      </c>
      <c r="E167" s="58">
        <v>0</v>
      </c>
      <c r="F167" s="58">
        <v>0</v>
      </c>
      <c r="G167" s="59">
        <f t="shared" si="4"/>
        <v>110803.50600000001</v>
      </c>
      <c r="H167" s="59">
        <f t="shared" si="5"/>
        <v>0</v>
      </c>
      <c r="I167" s="60">
        <v>0</v>
      </c>
    </row>
    <row r="168" spans="1:9" x14ac:dyDescent="0.2">
      <c r="A168" s="57">
        <v>151</v>
      </c>
      <c r="B168" s="58">
        <f>PRRAS!C178</f>
        <v>167</v>
      </c>
      <c r="C168" s="58">
        <f>PRRAS!D178</f>
        <v>24666</v>
      </c>
      <c r="D168" s="58">
        <f>PRRAS!E178</f>
        <v>56402</v>
      </c>
      <c r="E168" s="58">
        <v>0</v>
      </c>
      <c r="F168" s="58">
        <v>0</v>
      </c>
      <c r="G168" s="59">
        <f t="shared" si="4"/>
        <v>22957.49</v>
      </c>
      <c r="H168" s="59">
        <f t="shared" si="5"/>
        <v>0</v>
      </c>
      <c r="I168" s="60">
        <v>0</v>
      </c>
    </row>
    <row r="169" spans="1:9" x14ac:dyDescent="0.2">
      <c r="A169" s="57">
        <v>151</v>
      </c>
      <c r="B169" s="58">
        <f>PRRAS!C179</f>
        <v>168</v>
      </c>
      <c r="C169" s="58">
        <f>PRRAS!D179</f>
        <v>0</v>
      </c>
      <c r="D169" s="58">
        <f>PRRAS!E179</f>
        <v>0</v>
      </c>
      <c r="E169" s="58">
        <v>0</v>
      </c>
      <c r="F169" s="58">
        <v>0</v>
      </c>
      <c r="G169" s="59">
        <f t="shared" si="4"/>
        <v>0</v>
      </c>
      <c r="H169" s="59">
        <f t="shared" si="5"/>
        <v>0</v>
      </c>
      <c r="I169" s="60">
        <v>0</v>
      </c>
    </row>
    <row r="170" spans="1:9" x14ac:dyDescent="0.2">
      <c r="A170" s="57">
        <v>151</v>
      </c>
      <c r="B170" s="58">
        <f>PRRAS!C180</f>
        <v>169</v>
      </c>
      <c r="C170" s="58">
        <f>PRRAS!D180</f>
        <v>182442</v>
      </c>
      <c r="D170" s="58">
        <f>PRRAS!E180</f>
        <v>159585</v>
      </c>
      <c r="E170" s="58">
        <v>0</v>
      </c>
      <c r="F170" s="58">
        <v>0</v>
      </c>
      <c r="G170" s="59">
        <f t="shared" si="4"/>
        <v>84772.428</v>
      </c>
      <c r="H170" s="59">
        <f t="shared" si="5"/>
        <v>0</v>
      </c>
      <c r="I170" s="60">
        <v>0</v>
      </c>
    </row>
    <row r="171" spans="1:9" x14ac:dyDescent="0.2">
      <c r="A171" s="57">
        <v>151</v>
      </c>
      <c r="B171" s="58">
        <f>PRRAS!C181</f>
        <v>170</v>
      </c>
      <c r="C171" s="58">
        <f>PRRAS!D181</f>
        <v>0</v>
      </c>
      <c r="D171" s="58">
        <f>PRRAS!E181</f>
        <v>0</v>
      </c>
      <c r="E171" s="58">
        <v>0</v>
      </c>
      <c r="F171" s="58">
        <v>0</v>
      </c>
      <c r="G171" s="59">
        <f t="shared" si="4"/>
        <v>0</v>
      </c>
      <c r="H171" s="59">
        <f t="shared" si="5"/>
        <v>0</v>
      </c>
      <c r="I171" s="60">
        <v>0</v>
      </c>
    </row>
    <row r="172" spans="1:9" x14ac:dyDescent="0.2">
      <c r="A172" s="57">
        <v>151</v>
      </c>
      <c r="B172" s="58">
        <f>PRRAS!C182</f>
        <v>171</v>
      </c>
      <c r="C172" s="58">
        <f>PRRAS!D182</f>
        <v>17369</v>
      </c>
      <c r="D172" s="58">
        <f>PRRAS!E182</f>
        <v>5520</v>
      </c>
      <c r="E172" s="58">
        <v>0</v>
      </c>
      <c r="F172" s="58">
        <v>0</v>
      </c>
      <c r="G172" s="59">
        <f t="shared" si="4"/>
        <v>4857.9390000000003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418173</v>
      </c>
      <c r="D175" s="58">
        <f>PRRAS!E185</f>
        <v>419504</v>
      </c>
      <c r="E175" s="58">
        <v>0</v>
      </c>
      <c r="F175" s="58">
        <v>0</v>
      </c>
      <c r="G175" s="59">
        <f t="shared" si="4"/>
        <v>218749.49399999998</v>
      </c>
      <c r="H175" s="59">
        <f t="shared" si="5"/>
        <v>0</v>
      </c>
      <c r="I175" s="60">
        <v>0</v>
      </c>
    </row>
    <row r="176" spans="1:9" x14ac:dyDescent="0.2">
      <c r="A176" s="57">
        <v>151</v>
      </c>
      <c r="B176" s="58">
        <f>PRRAS!C186</f>
        <v>175</v>
      </c>
      <c r="C176" s="58">
        <f>PRRAS!D186</f>
        <v>167462</v>
      </c>
      <c r="D176" s="58">
        <f>PRRAS!E186</f>
        <v>147447</v>
      </c>
      <c r="E176" s="58">
        <v>0</v>
      </c>
      <c r="F176" s="58">
        <v>0</v>
      </c>
      <c r="G176" s="59">
        <f t="shared" si="4"/>
        <v>80912.299999999988</v>
      </c>
      <c r="H176" s="59">
        <f t="shared" si="5"/>
        <v>0</v>
      </c>
      <c r="I176" s="60">
        <v>0</v>
      </c>
    </row>
    <row r="177" spans="1:9" x14ac:dyDescent="0.2">
      <c r="A177" s="57">
        <v>151</v>
      </c>
      <c r="B177" s="58">
        <f>PRRAS!C187</f>
        <v>176</v>
      </c>
      <c r="C177" s="58">
        <f>PRRAS!D187</f>
        <v>32795</v>
      </c>
      <c r="D177" s="58">
        <f>PRRAS!E187</f>
        <v>55437</v>
      </c>
      <c r="E177" s="58">
        <v>0</v>
      </c>
      <c r="F177" s="58">
        <v>0</v>
      </c>
      <c r="G177" s="59">
        <f t="shared" si="4"/>
        <v>25285.743999999999</v>
      </c>
      <c r="H177" s="59">
        <f t="shared" si="5"/>
        <v>0</v>
      </c>
      <c r="I177" s="60">
        <v>0</v>
      </c>
    </row>
    <row r="178" spans="1:9" x14ac:dyDescent="0.2">
      <c r="A178" s="57">
        <v>151</v>
      </c>
      <c r="B178" s="58">
        <f>PRRAS!C188</f>
        <v>177</v>
      </c>
      <c r="C178" s="58">
        <f>PRRAS!D188</f>
        <v>39467</v>
      </c>
      <c r="D178" s="58">
        <f>PRRAS!E188</f>
        <v>13406</v>
      </c>
      <c r="E178" s="58">
        <v>0</v>
      </c>
      <c r="F178" s="58">
        <v>0</v>
      </c>
      <c r="G178" s="59">
        <f t="shared" si="4"/>
        <v>11731.383</v>
      </c>
      <c r="H178" s="59">
        <f t="shared" si="5"/>
        <v>0</v>
      </c>
      <c r="I178" s="60">
        <v>0</v>
      </c>
    </row>
    <row r="179" spans="1:9" x14ac:dyDescent="0.2">
      <c r="A179" s="57">
        <v>151</v>
      </c>
      <c r="B179" s="58">
        <f>PRRAS!C189</f>
        <v>178</v>
      </c>
      <c r="C179" s="58">
        <f>PRRAS!D189</f>
        <v>112845</v>
      </c>
      <c r="D179" s="58">
        <f>PRRAS!E189</f>
        <v>111657</v>
      </c>
      <c r="E179" s="58">
        <v>0</v>
      </c>
      <c r="F179" s="58">
        <v>0</v>
      </c>
      <c r="G179" s="59">
        <f t="shared" si="4"/>
        <v>59836.301999999996</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2653</v>
      </c>
      <c r="D181" s="58">
        <f>PRRAS!E191</f>
        <v>9820</v>
      </c>
      <c r="E181" s="58">
        <v>0</v>
      </c>
      <c r="F181" s="58">
        <v>0</v>
      </c>
      <c r="G181" s="59">
        <f t="shared" si="4"/>
        <v>4012.74</v>
      </c>
      <c r="H181" s="59">
        <f t="shared" si="5"/>
        <v>0</v>
      </c>
      <c r="I181" s="60">
        <v>0</v>
      </c>
    </row>
    <row r="182" spans="1:9" x14ac:dyDescent="0.2">
      <c r="A182" s="57">
        <v>151</v>
      </c>
      <c r="B182" s="58">
        <f>PRRAS!C192</f>
        <v>181</v>
      </c>
      <c r="C182" s="58">
        <f>PRRAS!D192</f>
        <v>27161</v>
      </c>
      <c r="D182" s="58">
        <f>PRRAS!E192</f>
        <v>39631</v>
      </c>
      <c r="E182" s="58">
        <v>0</v>
      </c>
      <c r="F182" s="58">
        <v>0</v>
      </c>
      <c r="G182" s="59">
        <f t="shared" si="4"/>
        <v>19262.562999999998</v>
      </c>
      <c r="H182" s="59">
        <f t="shared" si="5"/>
        <v>0</v>
      </c>
      <c r="I182" s="60">
        <v>0</v>
      </c>
    </row>
    <row r="183" spans="1:9" x14ac:dyDescent="0.2">
      <c r="A183" s="57">
        <v>151</v>
      </c>
      <c r="B183" s="58">
        <f>PRRAS!C193</f>
        <v>182</v>
      </c>
      <c r="C183" s="58">
        <f>PRRAS!D193</f>
        <v>16675</v>
      </c>
      <c r="D183" s="58">
        <f>PRRAS!E193</f>
        <v>8859</v>
      </c>
      <c r="E183" s="58">
        <v>0</v>
      </c>
      <c r="F183" s="58">
        <v>0</v>
      </c>
      <c r="G183" s="59">
        <f t="shared" si="4"/>
        <v>6259.5259999999998</v>
      </c>
      <c r="H183" s="59">
        <f t="shared" si="5"/>
        <v>0</v>
      </c>
      <c r="I183" s="60">
        <v>0</v>
      </c>
    </row>
    <row r="184" spans="1:9" x14ac:dyDescent="0.2">
      <c r="A184" s="57">
        <v>151</v>
      </c>
      <c r="B184" s="58">
        <f>PRRAS!C194</f>
        <v>183</v>
      </c>
      <c r="C184" s="58">
        <f>PRRAS!D194</f>
        <v>19115</v>
      </c>
      <c r="D184" s="58">
        <f>PRRAS!E194</f>
        <v>33247</v>
      </c>
      <c r="E184" s="58">
        <v>0</v>
      </c>
      <c r="F184" s="58">
        <v>0</v>
      </c>
      <c r="G184" s="59">
        <f t="shared" si="4"/>
        <v>15666.447</v>
      </c>
      <c r="H184" s="59">
        <f t="shared" si="5"/>
        <v>0</v>
      </c>
      <c r="I184" s="60">
        <v>0</v>
      </c>
    </row>
    <row r="185" spans="1:9" x14ac:dyDescent="0.2">
      <c r="A185" s="57">
        <v>151</v>
      </c>
      <c r="B185" s="58">
        <f>PRRAS!C195</f>
        <v>184</v>
      </c>
      <c r="C185" s="58">
        <f>PRRAS!D195</f>
        <v>0</v>
      </c>
      <c r="D185" s="58">
        <f>PRRAS!E195</f>
        <v>13877</v>
      </c>
      <c r="E185" s="58">
        <v>0</v>
      </c>
      <c r="F185" s="58">
        <v>0</v>
      </c>
      <c r="G185" s="59">
        <f t="shared" si="4"/>
        <v>5106.7359999999999</v>
      </c>
      <c r="H185" s="59">
        <f t="shared" si="5"/>
        <v>0</v>
      </c>
      <c r="I185" s="60">
        <v>0</v>
      </c>
    </row>
    <row r="186" spans="1:9" x14ac:dyDescent="0.2">
      <c r="A186" s="57">
        <v>151</v>
      </c>
      <c r="B186" s="58">
        <f>PRRAS!C196</f>
        <v>185</v>
      </c>
      <c r="C186" s="58">
        <f>PRRAS!D196</f>
        <v>46997</v>
      </c>
      <c r="D186" s="58">
        <f>PRRAS!E196</f>
        <v>58388</v>
      </c>
      <c r="E186" s="58">
        <v>0</v>
      </c>
      <c r="F186" s="58">
        <v>0</v>
      </c>
      <c r="G186" s="59">
        <f t="shared" si="4"/>
        <v>30298.005000000001</v>
      </c>
      <c r="H186" s="59">
        <f t="shared" si="5"/>
        <v>0</v>
      </c>
      <c r="I186" s="60">
        <v>0</v>
      </c>
    </row>
    <row r="187" spans="1:9" x14ac:dyDescent="0.2">
      <c r="A187" s="57">
        <v>151</v>
      </c>
      <c r="B187" s="58">
        <f>PRRAS!C197</f>
        <v>186</v>
      </c>
      <c r="C187" s="58">
        <f>PRRAS!D197</f>
        <v>204</v>
      </c>
      <c r="D187" s="58">
        <f>PRRAS!E197</f>
        <v>7417</v>
      </c>
      <c r="E187" s="58">
        <v>0</v>
      </c>
      <c r="F187" s="58">
        <v>0</v>
      </c>
      <c r="G187" s="59">
        <f t="shared" si="4"/>
        <v>2797.0679999999998</v>
      </c>
      <c r="H187" s="59">
        <f t="shared" si="5"/>
        <v>0</v>
      </c>
      <c r="I187" s="60">
        <v>0</v>
      </c>
    </row>
    <row r="188" spans="1:9" x14ac:dyDescent="0.2">
      <c r="A188" s="57">
        <v>151</v>
      </c>
      <c r="B188" s="58">
        <f>PRRAS!C198</f>
        <v>187</v>
      </c>
      <c r="C188" s="58">
        <f>PRRAS!D198</f>
        <v>21971</v>
      </c>
      <c r="D188" s="58">
        <f>PRRAS!E198</f>
        <v>30864</v>
      </c>
      <c r="E188" s="58">
        <v>0</v>
      </c>
      <c r="F188" s="58">
        <v>0</v>
      </c>
      <c r="G188" s="59">
        <f t="shared" si="4"/>
        <v>15651.713</v>
      </c>
      <c r="H188" s="59">
        <f t="shared" si="5"/>
        <v>0</v>
      </c>
      <c r="I188" s="60">
        <v>0</v>
      </c>
    </row>
    <row r="189" spans="1:9" x14ac:dyDescent="0.2">
      <c r="A189" s="57">
        <v>151</v>
      </c>
      <c r="B189" s="58">
        <f>PRRAS!C199</f>
        <v>188</v>
      </c>
      <c r="C189" s="58">
        <f>PRRAS!D199</f>
        <v>12399</v>
      </c>
      <c r="D189" s="58">
        <f>PRRAS!E199</f>
        <v>6842</v>
      </c>
      <c r="E189" s="58">
        <v>0</v>
      </c>
      <c r="F189" s="58">
        <v>0</v>
      </c>
      <c r="G189" s="59">
        <f t="shared" si="4"/>
        <v>4903.6040000000003</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12423</v>
      </c>
      <c r="D191" s="58">
        <f>PRRAS!E201</f>
        <v>13265</v>
      </c>
      <c r="E191" s="58">
        <v>0</v>
      </c>
      <c r="F191" s="58">
        <v>0</v>
      </c>
      <c r="G191" s="59">
        <f t="shared" si="4"/>
        <v>7401.07</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0</v>
      </c>
      <c r="D193" s="58">
        <f>PRRAS!E203</f>
        <v>0</v>
      </c>
      <c r="E193" s="58">
        <v>0</v>
      </c>
      <c r="F193" s="58">
        <v>0</v>
      </c>
      <c r="G193" s="59">
        <f t="shared" si="4"/>
        <v>0</v>
      </c>
      <c r="H193" s="59">
        <f t="shared" si="5"/>
        <v>0</v>
      </c>
      <c r="I193" s="60">
        <v>0</v>
      </c>
    </row>
    <row r="194" spans="1:9" x14ac:dyDescent="0.2">
      <c r="A194" s="57">
        <v>151</v>
      </c>
      <c r="B194" s="58">
        <f>PRRAS!C204</f>
        <v>193</v>
      </c>
      <c r="C194" s="58">
        <f>PRRAS!D204</f>
        <v>3379</v>
      </c>
      <c r="D194" s="58">
        <f>PRRAS!E204</f>
        <v>4876</v>
      </c>
      <c r="E194" s="58">
        <v>0</v>
      </c>
      <c r="F194" s="58">
        <v>0</v>
      </c>
      <c r="G194" s="59">
        <f t="shared" ref="G194:G257" si="6">(B194/1000)*(C194*1+D194*2)</f>
        <v>2534.2829999999999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3379</v>
      </c>
      <c r="D208" s="58">
        <f>PRRAS!E218</f>
        <v>4876</v>
      </c>
      <c r="E208" s="58">
        <v>0</v>
      </c>
      <c r="F208" s="58">
        <v>0</v>
      </c>
      <c r="G208" s="59">
        <f t="shared" si="6"/>
        <v>2718.1169999999997</v>
      </c>
      <c r="H208" s="59">
        <f t="shared" si="7"/>
        <v>0</v>
      </c>
      <c r="I208" s="60">
        <v>0</v>
      </c>
    </row>
    <row r="209" spans="1:9" x14ac:dyDescent="0.2">
      <c r="A209" s="57">
        <v>151</v>
      </c>
      <c r="B209" s="58">
        <f>PRRAS!C219</f>
        <v>208</v>
      </c>
      <c r="C209" s="58">
        <f>PRRAS!D219</f>
        <v>1825</v>
      </c>
      <c r="D209" s="58">
        <f>PRRAS!E219</f>
        <v>3761</v>
      </c>
      <c r="E209" s="58">
        <v>0</v>
      </c>
      <c r="F209" s="58">
        <v>0</v>
      </c>
      <c r="G209" s="59">
        <f t="shared" si="6"/>
        <v>1944.1759999999999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1505</v>
      </c>
      <c r="D211" s="58">
        <f>PRRAS!E221</f>
        <v>1115</v>
      </c>
      <c r="E211" s="58">
        <v>0</v>
      </c>
      <c r="F211" s="58">
        <v>0</v>
      </c>
      <c r="G211" s="59">
        <f t="shared" si="6"/>
        <v>784.35</v>
      </c>
      <c r="H211" s="59">
        <f t="shared" si="7"/>
        <v>0</v>
      </c>
      <c r="I211" s="60">
        <v>0</v>
      </c>
    </row>
    <row r="212" spans="1:9" x14ac:dyDescent="0.2">
      <c r="A212" s="57">
        <v>151</v>
      </c>
      <c r="B212" s="58">
        <f>PRRAS!C222</f>
        <v>211</v>
      </c>
      <c r="C212" s="58">
        <f>PRRAS!D222</f>
        <v>49</v>
      </c>
      <c r="D212" s="58">
        <f>PRRAS!E222</f>
        <v>0</v>
      </c>
      <c r="E212" s="58">
        <v>0</v>
      </c>
      <c r="F212" s="58">
        <v>0</v>
      </c>
      <c r="G212" s="59">
        <f t="shared" si="6"/>
        <v>10.339</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3765054</v>
      </c>
      <c r="D282" s="58">
        <f>PRRAS!E292</f>
        <v>4244518</v>
      </c>
      <c r="E282" s="58">
        <v>0</v>
      </c>
      <c r="F282" s="58">
        <v>0</v>
      </c>
      <c r="G282" s="59">
        <f t="shared" si="8"/>
        <v>3443399.2900000005</v>
      </c>
      <c r="H282" s="59">
        <f t="shared" si="9"/>
        <v>0</v>
      </c>
      <c r="I282" s="60">
        <v>0</v>
      </c>
    </row>
    <row r="283" spans="1:9" x14ac:dyDescent="0.2">
      <c r="A283" s="57">
        <v>151</v>
      </c>
      <c r="B283" s="58">
        <f>PRRAS!C293</f>
        <v>282</v>
      </c>
      <c r="C283" s="58">
        <f>PRRAS!D293</f>
        <v>20097</v>
      </c>
      <c r="D283" s="58">
        <f>PRRAS!E293</f>
        <v>25017</v>
      </c>
      <c r="E283" s="58">
        <v>0</v>
      </c>
      <c r="F283" s="58">
        <v>0</v>
      </c>
      <c r="G283" s="59">
        <f t="shared" si="8"/>
        <v>19776.941999999999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0</v>
      </c>
      <c r="D286" s="58">
        <f>PRRAS!E296</f>
        <v>23765</v>
      </c>
      <c r="E286" s="58">
        <v>0</v>
      </c>
      <c r="F286" s="58">
        <v>0</v>
      </c>
      <c r="G286" s="59">
        <f t="shared" si="8"/>
        <v>13546.05</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43862</v>
      </c>
      <c r="D342" s="58">
        <f>PRRAS!E353</f>
        <v>0</v>
      </c>
      <c r="E342" s="58">
        <v>0</v>
      </c>
      <c r="F342" s="58">
        <v>0</v>
      </c>
      <c r="G342" s="59">
        <f t="shared" si="10"/>
        <v>14956.942000000001</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43862</v>
      </c>
      <c r="D355" s="58">
        <f>PRRAS!E366</f>
        <v>0</v>
      </c>
      <c r="E355" s="58">
        <v>0</v>
      </c>
      <c r="F355" s="58">
        <v>0</v>
      </c>
      <c r="G355" s="59">
        <f t="shared" si="10"/>
        <v>15527.147999999999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43862</v>
      </c>
      <c r="D361" s="58">
        <f>PRRAS!E372</f>
        <v>0</v>
      </c>
      <c r="E361" s="58">
        <v>0</v>
      </c>
      <c r="F361" s="58">
        <v>0</v>
      </c>
      <c r="G361" s="59">
        <f t="shared" si="10"/>
        <v>15790.32</v>
      </c>
      <c r="H361" s="59">
        <f t="shared" si="11"/>
        <v>0</v>
      </c>
      <c r="I361" s="60">
        <v>0</v>
      </c>
    </row>
    <row r="362" spans="1:9" x14ac:dyDescent="0.2">
      <c r="A362" s="57">
        <v>151</v>
      </c>
      <c r="B362" s="58">
        <f>PRRAS!C373</f>
        <v>361</v>
      </c>
      <c r="C362" s="58">
        <f>PRRAS!D373</f>
        <v>43862</v>
      </c>
      <c r="D362" s="58">
        <f>PRRAS!E373</f>
        <v>0</v>
      </c>
      <c r="E362" s="58">
        <v>0</v>
      </c>
      <c r="F362" s="58">
        <v>0</v>
      </c>
      <c r="G362" s="59">
        <f t="shared" si="10"/>
        <v>15834.181999999999</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0</v>
      </c>
      <c r="E368" s="58">
        <v>0</v>
      </c>
      <c r="F368" s="58">
        <v>0</v>
      </c>
      <c r="G368" s="59">
        <f t="shared" si="10"/>
        <v>0</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43862</v>
      </c>
      <c r="D400" s="58">
        <f>PRRAS!E411</f>
        <v>0</v>
      </c>
      <c r="E400" s="58">
        <v>0</v>
      </c>
      <c r="F400" s="58">
        <v>0</v>
      </c>
      <c r="G400" s="59">
        <f t="shared" si="12"/>
        <v>17500.938000000002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3785151</v>
      </c>
      <c r="D404" s="58">
        <f>PRRAS!E415</f>
        <v>4269535</v>
      </c>
      <c r="E404" s="58">
        <v>0</v>
      </c>
      <c r="F404" s="58">
        <v>0</v>
      </c>
      <c r="G404" s="59">
        <f t="shared" si="12"/>
        <v>4966661.0630000001</v>
      </c>
      <c r="H404" s="59">
        <f t="shared" si="13"/>
        <v>0</v>
      </c>
      <c r="I404" s="60">
        <v>0</v>
      </c>
    </row>
    <row r="405" spans="1:9" x14ac:dyDescent="0.2">
      <c r="A405" s="57">
        <v>151</v>
      </c>
      <c r="B405" s="58">
        <f>PRRAS!C416</f>
        <v>404</v>
      </c>
      <c r="C405" s="58">
        <f>PRRAS!D416</f>
        <v>3808916</v>
      </c>
      <c r="D405" s="58">
        <f>PRRAS!E416</f>
        <v>4244518</v>
      </c>
      <c r="E405" s="58">
        <v>0</v>
      </c>
      <c r="F405" s="58">
        <v>0</v>
      </c>
      <c r="G405" s="59">
        <f t="shared" si="12"/>
        <v>4968372.608</v>
      </c>
      <c r="H405" s="59">
        <f t="shared" si="13"/>
        <v>0</v>
      </c>
      <c r="I405" s="60">
        <v>0</v>
      </c>
    </row>
    <row r="406" spans="1:9" x14ac:dyDescent="0.2">
      <c r="A406" s="57">
        <v>151</v>
      </c>
      <c r="B406" s="58">
        <f>PRRAS!C417</f>
        <v>405</v>
      </c>
      <c r="C406" s="58">
        <f>PRRAS!D417</f>
        <v>0</v>
      </c>
      <c r="D406" s="58">
        <f>PRRAS!E417</f>
        <v>25017</v>
      </c>
      <c r="E406" s="58">
        <v>0</v>
      </c>
      <c r="F406" s="58">
        <v>0</v>
      </c>
      <c r="G406" s="59">
        <f t="shared" si="12"/>
        <v>20263.77</v>
      </c>
      <c r="H406" s="59">
        <f t="shared" si="13"/>
        <v>0</v>
      </c>
      <c r="I406" s="60">
        <v>0</v>
      </c>
    </row>
    <row r="407" spans="1:9" x14ac:dyDescent="0.2">
      <c r="A407" s="57">
        <v>151</v>
      </c>
      <c r="B407" s="58">
        <f>PRRAS!C418</f>
        <v>406</v>
      </c>
      <c r="C407" s="58">
        <f>PRRAS!D418</f>
        <v>23765</v>
      </c>
      <c r="D407" s="58">
        <f>PRRAS!E418</f>
        <v>0</v>
      </c>
      <c r="E407" s="58">
        <v>0</v>
      </c>
      <c r="F407" s="58">
        <v>0</v>
      </c>
      <c r="G407" s="59">
        <f t="shared" si="12"/>
        <v>9648.59</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0</v>
      </c>
      <c r="D409" s="58">
        <f>PRRAS!E420</f>
        <v>23765</v>
      </c>
      <c r="E409" s="58">
        <v>0</v>
      </c>
      <c r="F409" s="58">
        <v>0</v>
      </c>
      <c r="G409" s="59">
        <f t="shared" si="12"/>
        <v>19392.239999999998</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3785151</v>
      </c>
      <c r="D630" s="58">
        <f>PRRAS!E642</f>
        <v>4269535</v>
      </c>
      <c r="E630" s="58">
        <v>0</v>
      </c>
      <c r="F630" s="58">
        <v>0</v>
      </c>
      <c r="G630" s="59">
        <f t="shared" si="18"/>
        <v>7751935.0089999996</v>
      </c>
      <c r="H630" s="59">
        <f t="shared" si="19"/>
        <v>0</v>
      </c>
      <c r="I630" s="60">
        <v>0</v>
      </c>
    </row>
    <row r="631" spans="1:9" x14ac:dyDescent="0.2">
      <c r="A631" s="57">
        <v>151</v>
      </c>
      <c r="B631" s="58">
        <f>PRRAS!C643</f>
        <v>630</v>
      </c>
      <c r="C631" s="58">
        <f>PRRAS!D643</f>
        <v>3808916</v>
      </c>
      <c r="D631" s="58">
        <f>PRRAS!E643</f>
        <v>4244518</v>
      </c>
      <c r="E631" s="58">
        <v>0</v>
      </c>
      <c r="F631" s="58">
        <v>0</v>
      </c>
      <c r="G631" s="59">
        <f t="shared" si="18"/>
        <v>7747709.7599999998</v>
      </c>
      <c r="H631" s="59">
        <f t="shared" si="19"/>
        <v>0</v>
      </c>
      <c r="I631" s="60">
        <v>0</v>
      </c>
    </row>
    <row r="632" spans="1:9" x14ac:dyDescent="0.2">
      <c r="A632" s="57">
        <v>151</v>
      </c>
      <c r="B632" s="58">
        <f>PRRAS!C644</f>
        <v>631</v>
      </c>
      <c r="C632" s="58">
        <f>PRRAS!D644</f>
        <v>0</v>
      </c>
      <c r="D632" s="58">
        <f>PRRAS!E644</f>
        <v>25017</v>
      </c>
      <c r="E632" s="58">
        <v>0</v>
      </c>
      <c r="F632" s="58">
        <v>0</v>
      </c>
      <c r="G632" s="59">
        <f t="shared" si="18"/>
        <v>31571.454000000002</v>
      </c>
      <c r="H632" s="59">
        <f t="shared" si="19"/>
        <v>0</v>
      </c>
      <c r="I632" s="60">
        <v>0</v>
      </c>
    </row>
    <row r="633" spans="1:9" x14ac:dyDescent="0.2">
      <c r="A633" s="57">
        <v>151</v>
      </c>
      <c r="B633" s="58">
        <f>PRRAS!C645</f>
        <v>632</v>
      </c>
      <c r="C633" s="58">
        <f>PRRAS!D645</f>
        <v>23765</v>
      </c>
      <c r="D633" s="58">
        <f>PRRAS!E645</f>
        <v>0</v>
      </c>
      <c r="E633" s="58">
        <v>0</v>
      </c>
      <c r="F633" s="58">
        <v>0</v>
      </c>
      <c r="G633" s="59">
        <f t="shared" si="18"/>
        <v>15019.48</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0</v>
      </c>
      <c r="D635" s="58">
        <f>PRRAS!E647</f>
        <v>23765</v>
      </c>
      <c r="E635" s="58">
        <v>0</v>
      </c>
      <c r="F635" s="58">
        <v>0</v>
      </c>
      <c r="G635" s="59">
        <f t="shared" si="18"/>
        <v>30134.02</v>
      </c>
      <c r="H635" s="59">
        <f t="shared" si="19"/>
        <v>0</v>
      </c>
      <c r="I635" s="60">
        <v>0</v>
      </c>
    </row>
    <row r="636" spans="1:9" x14ac:dyDescent="0.2">
      <c r="A636" s="57">
        <v>151</v>
      </c>
      <c r="B636" s="58">
        <f>PRRAS!C648</f>
        <v>635</v>
      </c>
      <c r="C636" s="58">
        <f>PRRAS!D648</f>
        <v>0</v>
      </c>
      <c r="D636" s="58">
        <f>PRRAS!E648</f>
        <v>1252</v>
      </c>
      <c r="E636" s="58">
        <v>0</v>
      </c>
      <c r="F636" s="58">
        <v>0</v>
      </c>
      <c r="G636" s="59">
        <f t="shared" si="18"/>
        <v>1590.04</v>
      </c>
      <c r="H636" s="59">
        <f t="shared" si="19"/>
        <v>0</v>
      </c>
      <c r="I636" s="60">
        <v>0</v>
      </c>
    </row>
    <row r="637" spans="1:9" x14ac:dyDescent="0.2">
      <c r="A637" s="57">
        <v>151</v>
      </c>
      <c r="B637" s="58">
        <f>PRRAS!C649</f>
        <v>636</v>
      </c>
      <c r="C637" s="58">
        <f>PRRAS!D649</f>
        <v>23765</v>
      </c>
      <c r="D637" s="58">
        <f>PRRAS!E649</f>
        <v>0</v>
      </c>
      <c r="E637" s="58">
        <v>0</v>
      </c>
      <c r="F637" s="58">
        <v>0</v>
      </c>
      <c r="G637" s="59">
        <f t="shared" si="18"/>
        <v>15114.54</v>
      </c>
      <c r="H637" s="59">
        <f t="shared" si="19"/>
        <v>0</v>
      </c>
      <c r="I637" s="60">
        <v>0</v>
      </c>
    </row>
    <row r="638" spans="1:9" x14ac:dyDescent="0.2">
      <c r="A638" s="57">
        <v>151</v>
      </c>
      <c r="B638" s="58">
        <f>PRRAS!C650</f>
        <v>637</v>
      </c>
      <c r="C638" s="58">
        <f>PRRAS!D650</f>
        <v>289699</v>
      </c>
      <c r="D638" s="58">
        <f>PRRAS!E650</f>
        <v>282738</v>
      </c>
      <c r="E638" s="58">
        <v>0</v>
      </c>
      <c r="F638" s="58">
        <v>0</v>
      </c>
      <c r="G638" s="59">
        <f t="shared" si="18"/>
        <v>544746.47499999998</v>
      </c>
      <c r="H638" s="59">
        <f t="shared" si="19"/>
        <v>0</v>
      </c>
      <c r="I638" s="60">
        <v>0</v>
      </c>
    </row>
    <row r="639" spans="1:9" x14ac:dyDescent="0.2">
      <c r="A639" s="57">
        <v>151</v>
      </c>
      <c r="B639" s="58">
        <f>PRRAS!C652</f>
        <v>638</v>
      </c>
      <c r="C639" s="58">
        <f>PRRAS!D652</f>
        <v>10272</v>
      </c>
      <c r="D639" s="58">
        <f>PRRAS!E652</f>
        <v>1561</v>
      </c>
      <c r="E639" s="58">
        <v>0</v>
      </c>
      <c r="F639" s="58">
        <v>0</v>
      </c>
      <c r="G639" s="59">
        <f t="shared" si="18"/>
        <v>8545.3719999999994</v>
      </c>
      <c r="H639" s="59">
        <f t="shared" si="19"/>
        <v>0</v>
      </c>
      <c r="I639" s="60">
        <v>0</v>
      </c>
    </row>
    <row r="640" spans="1:9" x14ac:dyDescent="0.2">
      <c r="A640" s="57">
        <v>151</v>
      </c>
      <c r="B640" s="58">
        <f>PRRAS!C653</f>
        <v>639</v>
      </c>
      <c r="C640" s="58">
        <f>PRRAS!D653</f>
        <v>696896</v>
      </c>
      <c r="D640" s="58">
        <f>PRRAS!E653</f>
        <v>788209</v>
      </c>
      <c r="E640" s="58">
        <v>0</v>
      </c>
      <c r="F640" s="58">
        <v>0</v>
      </c>
      <c r="G640" s="59">
        <f t="shared" si="18"/>
        <v>1452647.6459999999</v>
      </c>
      <c r="H640" s="59">
        <f t="shared" si="19"/>
        <v>0</v>
      </c>
      <c r="I640" s="60">
        <v>0</v>
      </c>
    </row>
    <row r="641" spans="1:9" x14ac:dyDescent="0.2">
      <c r="A641" s="57">
        <v>151</v>
      </c>
      <c r="B641" s="58">
        <f>PRRAS!C654</f>
        <v>640</v>
      </c>
      <c r="C641" s="58">
        <f>PRRAS!D654</f>
        <v>705607</v>
      </c>
      <c r="D641" s="58">
        <f>PRRAS!E654</f>
        <v>742393</v>
      </c>
      <c r="E641" s="58">
        <v>0</v>
      </c>
      <c r="F641" s="58">
        <v>0</v>
      </c>
      <c r="G641" s="59">
        <f t="shared" si="18"/>
        <v>1401851.52</v>
      </c>
      <c r="H641" s="59">
        <f t="shared" si="19"/>
        <v>0</v>
      </c>
      <c r="I641" s="60">
        <v>0</v>
      </c>
    </row>
    <row r="642" spans="1:9" x14ac:dyDescent="0.2">
      <c r="A642" s="57">
        <v>151</v>
      </c>
      <c r="B642" s="58">
        <f>PRRAS!C655</f>
        <v>641</v>
      </c>
      <c r="C642" s="58">
        <f>PRRAS!D655</f>
        <v>1561</v>
      </c>
      <c r="D642" s="58">
        <f>PRRAS!E655</f>
        <v>47377</v>
      </c>
      <c r="E642" s="58">
        <v>0</v>
      </c>
      <c r="F642" s="58">
        <v>0</v>
      </c>
      <c r="G642" s="59">
        <f t="shared" ref="G642:G705" si="20">(B642/1000)*(C642*1+D642*2)</f>
        <v>61737.915000000001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23</v>
      </c>
      <c r="D644" s="58">
        <f>PRRAS!E657</f>
        <v>23</v>
      </c>
      <c r="E644" s="58">
        <v>0</v>
      </c>
      <c r="F644" s="58">
        <v>0</v>
      </c>
      <c r="G644" s="59">
        <f t="shared" si="20"/>
        <v>44.367000000000004</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23</v>
      </c>
      <c r="D646" s="58">
        <f>PRRAS!E659</f>
        <v>23</v>
      </c>
      <c r="E646" s="58">
        <v>0</v>
      </c>
      <c r="F646" s="58">
        <v>0</v>
      </c>
      <c r="G646" s="59">
        <f t="shared" si="20"/>
        <v>44.505000000000003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13840</v>
      </c>
      <c r="E659" s="58">
        <v>0</v>
      </c>
      <c r="F659" s="58">
        <v>0</v>
      </c>
      <c r="G659" s="59">
        <f t="shared" si="20"/>
        <v>18213.440000000002</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0</v>
      </c>
      <c r="D685" s="58">
        <f>PRRAS!E698</f>
        <v>0</v>
      </c>
      <c r="E685" s="58">
        <v>0</v>
      </c>
      <c r="F685" s="58">
        <v>0</v>
      </c>
      <c r="G685" s="59">
        <f t="shared" si="20"/>
        <v>0</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3649</v>
      </c>
      <c r="D689" s="58">
        <f>PRRAS!E702</f>
        <v>0</v>
      </c>
      <c r="E689" s="58">
        <v>0</v>
      </c>
      <c r="F689" s="58">
        <v>0</v>
      </c>
      <c r="G689" s="59">
        <f t="shared" si="20"/>
        <v>2510.5119999999997</v>
      </c>
      <c r="H689" s="59">
        <f t="shared" si="21"/>
        <v>0</v>
      </c>
      <c r="I689" s="60">
        <v>0</v>
      </c>
    </row>
    <row r="690" spans="1:9" x14ac:dyDescent="0.2">
      <c r="A690" s="57">
        <v>151</v>
      </c>
      <c r="B690" s="58">
        <f>PRRAS!C703</f>
        <v>689</v>
      </c>
      <c r="C690" s="58">
        <f>PRRAS!D703</f>
        <v>62671</v>
      </c>
      <c r="D690" s="58">
        <f>PRRAS!E703</f>
        <v>85936</v>
      </c>
      <c r="E690" s="58">
        <v>0</v>
      </c>
      <c r="F690" s="58">
        <v>0</v>
      </c>
      <c r="G690" s="59">
        <f t="shared" si="20"/>
        <v>161600.12699999998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2653</v>
      </c>
      <c r="D692" s="58">
        <f>PRRAS!E705</f>
        <v>9820</v>
      </c>
      <c r="E692" s="58">
        <v>0</v>
      </c>
      <c r="F692" s="58">
        <v>0</v>
      </c>
      <c r="G692" s="59">
        <f t="shared" si="20"/>
        <v>15404.463</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26761</v>
      </c>
      <c r="D695" s="58">
        <f>PRRAS!E708</f>
        <v>19881</v>
      </c>
      <c r="E695" s="58">
        <v>0</v>
      </c>
      <c r="F695" s="58">
        <v>0</v>
      </c>
      <c r="G695" s="59">
        <f t="shared" si="20"/>
        <v>46166.962</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204</v>
      </c>
      <c r="D697" s="58">
        <f>PRRAS!E710</f>
        <v>7417</v>
      </c>
      <c r="E697" s="58">
        <v>0</v>
      </c>
      <c r="F697" s="58">
        <v>0</v>
      </c>
      <c r="G697" s="59">
        <f t="shared" si="20"/>
        <v>10466.447999999999</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941659</v>
      </c>
      <c r="D977" s="63">
        <f>Bil!E12</f>
        <v>1276398</v>
      </c>
      <c r="E977" s="63">
        <v>0</v>
      </c>
      <c r="F977" s="63">
        <v>0</v>
      </c>
      <c r="G977" s="64">
        <f t="shared" ref="G977:G1040" si="32">B977/1000*C977+B977/500*D977</f>
        <v>3494.4550000000004</v>
      </c>
      <c r="H977" s="64">
        <f t="shared" si="31"/>
        <v>0</v>
      </c>
      <c r="I977" s="65"/>
    </row>
    <row r="978" spans="1:9" x14ac:dyDescent="0.2">
      <c r="A978" s="57">
        <v>152</v>
      </c>
      <c r="B978" s="58">
        <f>Bil!C13</f>
        <v>2</v>
      </c>
      <c r="C978" s="58">
        <f>Bil!D13</f>
        <v>648988</v>
      </c>
      <c r="D978" s="58">
        <f>Bil!E13</f>
        <v>946073</v>
      </c>
      <c r="E978" s="58">
        <v>0</v>
      </c>
      <c r="F978" s="58">
        <v>0</v>
      </c>
      <c r="G978" s="59">
        <f t="shared" si="32"/>
        <v>5082.268</v>
      </c>
      <c r="H978" s="59">
        <f t="shared" si="31"/>
        <v>0</v>
      </c>
      <c r="I978" s="60"/>
    </row>
    <row r="979" spans="1:9" x14ac:dyDescent="0.2">
      <c r="A979" s="57">
        <v>152</v>
      </c>
      <c r="B979" s="58">
        <f>Bil!C14</f>
        <v>3</v>
      </c>
      <c r="C979" s="58">
        <f>Bil!D14</f>
        <v>0</v>
      </c>
      <c r="D979" s="58">
        <f>Bil!E14</f>
        <v>0</v>
      </c>
      <c r="E979" s="58">
        <v>0</v>
      </c>
      <c r="F979" s="58">
        <v>0</v>
      </c>
      <c r="G979" s="59">
        <f t="shared" si="32"/>
        <v>0</v>
      </c>
      <c r="H979" s="59">
        <f t="shared" si="31"/>
        <v>0</v>
      </c>
      <c r="I979" s="60"/>
    </row>
    <row r="980" spans="1:9" x14ac:dyDescent="0.2">
      <c r="A980" s="57">
        <v>152</v>
      </c>
      <c r="B980" s="58">
        <f>Bil!C15</f>
        <v>4</v>
      </c>
      <c r="C980" s="58">
        <f>Bil!D15</f>
        <v>0</v>
      </c>
      <c r="D980" s="58">
        <f>Bil!E15</f>
        <v>0</v>
      </c>
      <c r="E980" s="58">
        <v>0</v>
      </c>
      <c r="F980" s="58">
        <v>0</v>
      </c>
      <c r="G980" s="59">
        <f t="shared" si="32"/>
        <v>0</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648988</v>
      </c>
      <c r="D983" s="58">
        <f>Bil!E18</f>
        <v>946073</v>
      </c>
      <c r="E983" s="58">
        <v>0</v>
      </c>
      <c r="F983" s="58">
        <v>0</v>
      </c>
      <c r="G983" s="59">
        <f t="shared" si="32"/>
        <v>17787.938000000002</v>
      </c>
      <c r="H983" s="59">
        <f t="shared" si="31"/>
        <v>0</v>
      </c>
      <c r="I983" s="60"/>
    </row>
    <row r="984" spans="1:9" x14ac:dyDescent="0.2">
      <c r="A984" s="57">
        <v>152</v>
      </c>
      <c r="B984" s="58">
        <f>Bil!C19</f>
        <v>8</v>
      </c>
      <c r="C984" s="58">
        <f>Bil!D19</f>
        <v>0</v>
      </c>
      <c r="D984" s="58">
        <f>Bil!E19</f>
        <v>0</v>
      </c>
      <c r="E984" s="58">
        <v>0</v>
      </c>
      <c r="F984" s="58">
        <v>0</v>
      </c>
      <c r="G984" s="59">
        <f t="shared" si="32"/>
        <v>0</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0</v>
      </c>
      <c r="D986" s="58">
        <f>Bil!E21</f>
        <v>0</v>
      </c>
      <c r="E986" s="58">
        <v>0</v>
      </c>
      <c r="F986" s="58">
        <v>0</v>
      </c>
      <c r="G986" s="59">
        <f t="shared" si="32"/>
        <v>0</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0</v>
      </c>
      <c r="D989" s="58">
        <f>Bil!E24</f>
        <v>0</v>
      </c>
      <c r="E989" s="58">
        <v>0</v>
      </c>
      <c r="F989" s="58">
        <v>0</v>
      </c>
      <c r="G989" s="59">
        <f t="shared" si="32"/>
        <v>0</v>
      </c>
      <c r="H989" s="59">
        <f t="shared" si="31"/>
        <v>0</v>
      </c>
      <c r="I989" s="60"/>
    </row>
    <row r="990" spans="1:9" x14ac:dyDescent="0.2">
      <c r="A990" s="57">
        <v>152</v>
      </c>
      <c r="B990" s="58">
        <f>Bil!C25</f>
        <v>14</v>
      </c>
      <c r="C990" s="58">
        <f>Bil!D25</f>
        <v>130678</v>
      </c>
      <c r="D990" s="58">
        <f>Bil!E25</f>
        <v>87826</v>
      </c>
      <c r="E990" s="58">
        <v>0</v>
      </c>
      <c r="F990" s="58">
        <v>0</v>
      </c>
      <c r="G990" s="59">
        <f t="shared" si="32"/>
        <v>4288.62</v>
      </c>
      <c r="H990" s="59">
        <f t="shared" si="31"/>
        <v>0</v>
      </c>
      <c r="I990" s="60"/>
    </row>
    <row r="991" spans="1:9" x14ac:dyDescent="0.2">
      <c r="A991" s="57">
        <v>152</v>
      </c>
      <c r="B991" s="58">
        <f>Bil!C26</f>
        <v>15</v>
      </c>
      <c r="C991" s="58">
        <f>Bil!D26</f>
        <v>260578</v>
      </c>
      <c r="D991" s="58">
        <f>Bil!E26</f>
        <v>273429</v>
      </c>
      <c r="E991" s="58">
        <v>0</v>
      </c>
      <c r="F991" s="58">
        <v>0</v>
      </c>
      <c r="G991" s="59">
        <f t="shared" si="32"/>
        <v>12111.539999999999</v>
      </c>
      <c r="H991" s="59">
        <f t="shared" si="31"/>
        <v>0</v>
      </c>
      <c r="I991" s="60"/>
    </row>
    <row r="992" spans="1:9" x14ac:dyDescent="0.2">
      <c r="A992" s="57">
        <v>152</v>
      </c>
      <c r="B992" s="58">
        <f>Bil!C27</f>
        <v>16</v>
      </c>
      <c r="C992" s="58">
        <f>Bil!D27</f>
        <v>0</v>
      </c>
      <c r="D992" s="58">
        <f>Bil!E27</f>
        <v>0</v>
      </c>
      <c r="E992" s="58">
        <v>0</v>
      </c>
      <c r="F992" s="58">
        <v>0</v>
      </c>
      <c r="G992" s="59">
        <f t="shared" si="32"/>
        <v>0</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0</v>
      </c>
      <c r="D997" s="58">
        <f>Bil!E32</f>
        <v>0</v>
      </c>
      <c r="E997" s="58">
        <v>0</v>
      </c>
      <c r="F997" s="58">
        <v>0</v>
      </c>
      <c r="G997" s="59">
        <f t="shared" si="32"/>
        <v>0</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129900</v>
      </c>
      <c r="D999" s="58">
        <f>Bil!E34</f>
        <v>185603</v>
      </c>
      <c r="E999" s="58">
        <v>0</v>
      </c>
      <c r="F999" s="58">
        <v>0</v>
      </c>
      <c r="G999" s="59">
        <f t="shared" si="32"/>
        <v>11525.437999999998</v>
      </c>
      <c r="H999" s="59">
        <f t="shared" si="31"/>
        <v>0</v>
      </c>
      <c r="I999" s="60"/>
    </row>
    <row r="1000" spans="1:9" x14ac:dyDescent="0.2">
      <c r="A1000" s="57">
        <v>152</v>
      </c>
      <c r="B1000" s="58">
        <f>Bil!C35</f>
        <v>24</v>
      </c>
      <c r="C1000" s="58">
        <f>Bil!D35</f>
        <v>518310</v>
      </c>
      <c r="D1000" s="58">
        <f>Bil!E35</f>
        <v>858247</v>
      </c>
      <c r="E1000" s="58">
        <v>0</v>
      </c>
      <c r="F1000" s="58">
        <v>0</v>
      </c>
      <c r="G1000" s="59">
        <f t="shared" si="32"/>
        <v>53635.296000000002</v>
      </c>
      <c r="H1000" s="59">
        <f t="shared" si="31"/>
        <v>0</v>
      </c>
      <c r="I1000" s="60"/>
    </row>
    <row r="1001" spans="1:9" x14ac:dyDescent="0.2">
      <c r="A1001" s="57">
        <v>152</v>
      </c>
      <c r="B1001" s="58">
        <f>Bil!C36</f>
        <v>25</v>
      </c>
      <c r="C1001" s="58">
        <f>Bil!D36</f>
        <v>647888</v>
      </c>
      <c r="D1001" s="58">
        <f>Bil!E36</f>
        <v>1117402</v>
      </c>
      <c r="E1001" s="58">
        <v>0</v>
      </c>
      <c r="F1001" s="58">
        <v>0</v>
      </c>
      <c r="G1001" s="59">
        <f t="shared" si="32"/>
        <v>72067.3</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129578</v>
      </c>
      <c r="D1005" s="58">
        <f>Bil!E40</f>
        <v>259155</v>
      </c>
      <c r="E1005" s="58">
        <v>0</v>
      </c>
      <c r="F1005" s="58">
        <v>0</v>
      </c>
      <c r="G1005" s="59">
        <f t="shared" si="32"/>
        <v>18788.752</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87157</v>
      </c>
      <c r="D1025" s="58">
        <f>Bil!E60</f>
        <v>91685</v>
      </c>
      <c r="E1025" s="58">
        <v>0</v>
      </c>
      <c r="F1025" s="58">
        <v>0</v>
      </c>
      <c r="G1025" s="59">
        <f t="shared" si="32"/>
        <v>13255.823</v>
      </c>
      <c r="H1025" s="59">
        <f t="shared" si="31"/>
        <v>0</v>
      </c>
      <c r="I1025" s="60"/>
    </row>
    <row r="1026" spans="1:9" x14ac:dyDescent="0.2">
      <c r="A1026" s="57">
        <v>152</v>
      </c>
      <c r="B1026" s="58">
        <f>Bil!C61</f>
        <v>50</v>
      </c>
      <c r="C1026" s="58">
        <f>Bil!D61</f>
        <v>87157</v>
      </c>
      <c r="D1026" s="58">
        <f>Bil!E61</f>
        <v>91685</v>
      </c>
      <c r="E1026" s="58">
        <v>0</v>
      </c>
      <c r="F1026" s="58">
        <v>0</v>
      </c>
      <c r="G1026" s="59">
        <f t="shared" si="32"/>
        <v>13526.35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292671</v>
      </c>
      <c r="D1039" s="58">
        <f>Bil!E74</f>
        <v>330325</v>
      </c>
      <c r="E1039" s="58">
        <v>0</v>
      </c>
      <c r="F1039" s="58">
        <v>0</v>
      </c>
      <c r="G1039" s="59">
        <f t="shared" si="32"/>
        <v>60059.222999999998</v>
      </c>
      <c r="H1039" s="59">
        <f t="shared" si="33"/>
        <v>0</v>
      </c>
      <c r="I1039" s="60"/>
    </row>
    <row r="1040" spans="1:9" x14ac:dyDescent="0.2">
      <c r="A1040" s="57">
        <v>152</v>
      </c>
      <c r="B1040" s="58">
        <f>Bil!C75</f>
        <v>64</v>
      </c>
      <c r="C1040" s="58">
        <f>Bil!D75</f>
        <v>1561</v>
      </c>
      <c r="D1040" s="58">
        <f>Bil!E75</f>
        <v>47377</v>
      </c>
      <c r="E1040" s="58">
        <v>0</v>
      </c>
      <c r="F1040" s="58">
        <v>0</v>
      </c>
      <c r="G1040" s="59">
        <f t="shared" si="32"/>
        <v>6164.16</v>
      </c>
      <c r="H1040" s="59">
        <f t="shared" si="33"/>
        <v>0</v>
      </c>
      <c r="I1040" s="60"/>
    </row>
    <row r="1041" spans="1:9" x14ac:dyDescent="0.2">
      <c r="A1041" s="57">
        <v>152</v>
      </c>
      <c r="B1041" s="58">
        <f>Bil!C76</f>
        <v>65</v>
      </c>
      <c r="C1041" s="58">
        <f>Bil!D76</f>
        <v>1561</v>
      </c>
      <c r="D1041" s="58">
        <f>Bil!E76</f>
        <v>47377</v>
      </c>
      <c r="E1041" s="58">
        <v>0</v>
      </c>
      <c r="F1041" s="58">
        <v>0</v>
      </c>
      <c r="G1041" s="59">
        <f t="shared" ref="G1041:G1104" si="34">B1041/1000*C1041+B1041/500*D1041</f>
        <v>6260.4750000000004</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1561</v>
      </c>
      <c r="D1043" s="58">
        <f>Bil!E78</f>
        <v>47377</v>
      </c>
      <c r="E1043" s="58">
        <v>0</v>
      </c>
      <c r="F1043" s="58">
        <v>0</v>
      </c>
      <c r="G1043" s="59">
        <f t="shared" si="34"/>
        <v>6453.1050000000005</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1411</v>
      </c>
      <c r="D1049" s="58">
        <f>Bil!E84</f>
        <v>210</v>
      </c>
      <c r="E1049" s="58">
        <v>0</v>
      </c>
      <c r="F1049" s="58">
        <v>0</v>
      </c>
      <c r="G1049" s="59">
        <f t="shared" si="34"/>
        <v>133.66300000000001</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210</v>
      </c>
      <c r="D1053" s="58">
        <f>Bil!E88</f>
        <v>210</v>
      </c>
      <c r="E1053" s="58">
        <v>0</v>
      </c>
      <c r="F1053" s="58">
        <v>0</v>
      </c>
      <c r="G1053" s="59">
        <f t="shared" si="34"/>
        <v>48.509999999999991</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1201</v>
      </c>
      <c r="D1056" s="58">
        <f>Bil!E91</f>
        <v>0</v>
      </c>
      <c r="E1056" s="58">
        <v>0</v>
      </c>
      <c r="F1056" s="58">
        <v>0</v>
      </c>
      <c r="G1056" s="59">
        <f t="shared" si="34"/>
        <v>96.08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289699</v>
      </c>
      <c r="D1134" s="58">
        <f>Bil!E169</f>
        <v>282738</v>
      </c>
      <c r="E1134" s="58">
        <v>0</v>
      </c>
      <c r="F1134" s="58">
        <v>0</v>
      </c>
      <c r="G1134" s="59">
        <f t="shared" si="36"/>
        <v>135117.65</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289699</v>
      </c>
      <c r="D1137" s="58">
        <f>Bil!E172</f>
        <v>282738</v>
      </c>
      <c r="E1137" s="58">
        <v>0</v>
      </c>
      <c r="F1137" s="58">
        <v>0</v>
      </c>
      <c r="G1137" s="59">
        <f t="shared" si="36"/>
        <v>137683.17499999999</v>
      </c>
      <c r="H1137" s="59">
        <f t="shared" si="35"/>
        <v>0</v>
      </c>
      <c r="I1137" s="60"/>
    </row>
    <row r="1138" spans="1:9" x14ac:dyDescent="0.2">
      <c r="A1138" s="57">
        <v>152</v>
      </c>
      <c r="B1138" s="58">
        <f>Bil!C173</f>
        <v>162</v>
      </c>
      <c r="C1138" s="58">
        <f>Bil!D173</f>
        <v>941660</v>
      </c>
      <c r="D1138" s="58">
        <f>Bil!E173</f>
        <v>1276398</v>
      </c>
      <c r="E1138" s="58">
        <v>0</v>
      </c>
      <c r="F1138" s="58">
        <v>0</v>
      </c>
      <c r="G1138" s="59">
        <f t="shared" si="36"/>
        <v>566101.87199999997</v>
      </c>
      <c r="H1138" s="59">
        <f t="shared" si="35"/>
        <v>0</v>
      </c>
      <c r="I1138" s="60"/>
    </row>
    <row r="1139" spans="1:9" x14ac:dyDescent="0.2">
      <c r="A1139" s="57">
        <v>152</v>
      </c>
      <c r="B1139" s="58">
        <f>Bil!C174</f>
        <v>163</v>
      </c>
      <c r="C1139" s="58">
        <f>Bil!D174</f>
        <v>316437</v>
      </c>
      <c r="D1139" s="58">
        <f>Bil!E174</f>
        <v>329073</v>
      </c>
      <c r="E1139" s="58">
        <v>0</v>
      </c>
      <c r="F1139" s="58">
        <v>0</v>
      </c>
      <c r="G1139" s="59">
        <f t="shared" si="36"/>
        <v>158857.02900000001</v>
      </c>
      <c r="H1139" s="59">
        <f t="shared" si="35"/>
        <v>0</v>
      </c>
      <c r="I1139" s="60"/>
    </row>
    <row r="1140" spans="1:9" x14ac:dyDescent="0.2">
      <c r="A1140" s="57">
        <v>152</v>
      </c>
      <c r="B1140" s="58">
        <f>Bil!C175</f>
        <v>164</v>
      </c>
      <c r="C1140" s="58">
        <f>Bil!D175</f>
        <v>316437</v>
      </c>
      <c r="D1140" s="58">
        <f>Bil!E175</f>
        <v>329073</v>
      </c>
      <c r="E1140" s="58">
        <v>0</v>
      </c>
      <c r="F1140" s="58">
        <v>0</v>
      </c>
      <c r="G1140" s="59">
        <f t="shared" si="36"/>
        <v>159831.61200000002</v>
      </c>
      <c r="H1140" s="59">
        <f t="shared" si="35"/>
        <v>0</v>
      </c>
      <c r="I1140" s="60"/>
    </row>
    <row r="1141" spans="1:9" x14ac:dyDescent="0.2">
      <c r="A1141" s="57">
        <v>152</v>
      </c>
      <c r="B1141" s="58">
        <f>Bil!C176</f>
        <v>165</v>
      </c>
      <c r="C1141" s="58">
        <f>Bil!D176</f>
        <v>283535</v>
      </c>
      <c r="D1141" s="58">
        <f>Bil!E176</f>
        <v>272701</v>
      </c>
      <c r="E1141" s="58">
        <v>0</v>
      </c>
      <c r="F1141" s="58">
        <v>0</v>
      </c>
      <c r="G1141" s="59">
        <f t="shared" si="36"/>
        <v>136774.60500000001</v>
      </c>
      <c r="H1141" s="59">
        <f t="shared" si="35"/>
        <v>0</v>
      </c>
      <c r="I1141" s="60"/>
    </row>
    <row r="1142" spans="1:9" x14ac:dyDescent="0.2">
      <c r="A1142" s="57">
        <v>152</v>
      </c>
      <c r="B1142" s="58">
        <f>Bil!C177</f>
        <v>166</v>
      </c>
      <c r="C1142" s="58">
        <f>Bil!D177</f>
        <v>31522</v>
      </c>
      <c r="D1142" s="58">
        <f>Bil!E177</f>
        <v>55942</v>
      </c>
      <c r="E1142" s="58">
        <v>0</v>
      </c>
      <c r="F1142" s="58">
        <v>0</v>
      </c>
      <c r="G1142" s="59">
        <f t="shared" si="36"/>
        <v>23805.396000000001</v>
      </c>
      <c r="H1142" s="59">
        <f t="shared" si="35"/>
        <v>0</v>
      </c>
      <c r="I1142" s="60"/>
    </row>
    <row r="1143" spans="1:9" x14ac:dyDescent="0.2">
      <c r="A1143" s="57">
        <v>152</v>
      </c>
      <c r="B1143" s="58">
        <f>Bil!C178</f>
        <v>167</v>
      </c>
      <c r="C1143" s="58">
        <f>Bil!D178</f>
        <v>172</v>
      </c>
      <c r="D1143" s="58">
        <f>Bil!E178</f>
        <v>430</v>
      </c>
      <c r="E1143" s="58">
        <v>0</v>
      </c>
      <c r="F1143" s="58">
        <v>0</v>
      </c>
      <c r="G1143" s="59">
        <f t="shared" si="36"/>
        <v>172.34399999999999</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172</v>
      </c>
      <c r="D1146" s="58">
        <f>Bil!E181</f>
        <v>430</v>
      </c>
      <c r="E1146" s="58">
        <v>0</v>
      </c>
      <c r="F1146" s="58">
        <v>0</v>
      </c>
      <c r="G1146" s="59">
        <f t="shared" si="36"/>
        <v>175.44000000000003</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1208</v>
      </c>
      <c r="D1150" s="58">
        <f>Bil!E185</f>
        <v>0</v>
      </c>
      <c r="E1150" s="58">
        <v>0</v>
      </c>
      <c r="F1150" s="58">
        <v>0</v>
      </c>
      <c r="G1150" s="59">
        <f t="shared" si="36"/>
        <v>210.19199999999998</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625223</v>
      </c>
      <c r="D1199" s="58">
        <f>Bil!E234</f>
        <v>947325</v>
      </c>
      <c r="E1199" s="58">
        <v>0</v>
      </c>
      <c r="F1199" s="58">
        <v>0</v>
      </c>
      <c r="G1199" s="59">
        <f t="shared" si="38"/>
        <v>561931.679</v>
      </c>
      <c r="H1199" s="59">
        <f t="shared" si="37"/>
        <v>0</v>
      </c>
      <c r="I1199" s="60"/>
    </row>
    <row r="1200" spans="1:9" x14ac:dyDescent="0.2">
      <c r="A1200" s="57">
        <v>152</v>
      </c>
      <c r="B1200" s="58">
        <f>Bil!C235</f>
        <v>224</v>
      </c>
      <c r="C1200" s="58">
        <f>Bil!D235</f>
        <v>648988</v>
      </c>
      <c r="D1200" s="58">
        <f>Bil!E235</f>
        <v>946073</v>
      </c>
      <c r="E1200" s="58">
        <v>0</v>
      </c>
      <c r="F1200" s="58">
        <v>0</v>
      </c>
      <c r="G1200" s="59">
        <f t="shared" si="38"/>
        <v>569214.01600000006</v>
      </c>
      <c r="H1200" s="59">
        <f t="shared" si="37"/>
        <v>0</v>
      </c>
      <c r="I1200" s="60"/>
    </row>
    <row r="1201" spans="1:9" x14ac:dyDescent="0.2">
      <c r="A1201" s="57">
        <v>152</v>
      </c>
      <c r="B1201" s="58">
        <f>Bil!C236</f>
        <v>225</v>
      </c>
      <c r="C1201" s="58">
        <f>Bil!D236</f>
        <v>648988</v>
      </c>
      <c r="D1201" s="58">
        <f>Bil!E236</f>
        <v>946073</v>
      </c>
      <c r="E1201" s="58">
        <v>0</v>
      </c>
      <c r="F1201" s="58">
        <v>0</v>
      </c>
      <c r="G1201" s="59">
        <f t="shared" si="38"/>
        <v>571755.15</v>
      </c>
      <c r="H1201" s="59">
        <f t="shared" si="37"/>
        <v>0</v>
      </c>
      <c r="I1201" s="60"/>
    </row>
    <row r="1202" spans="1:9" x14ac:dyDescent="0.2">
      <c r="A1202" s="57">
        <v>152</v>
      </c>
      <c r="B1202" s="58">
        <f>Bil!C237</f>
        <v>226</v>
      </c>
      <c r="C1202" s="58">
        <f>Bil!D237</f>
        <v>0</v>
      </c>
      <c r="D1202" s="58">
        <f>Bil!E237</f>
        <v>0</v>
      </c>
      <c r="E1202" s="58">
        <v>0</v>
      </c>
      <c r="F1202" s="58">
        <v>0</v>
      </c>
      <c r="G1202" s="59">
        <f t="shared" si="38"/>
        <v>0</v>
      </c>
      <c r="H1202" s="59">
        <f t="shared" si="37"/>
        <v>0</v>
      </c>
      <c r="I1202" s="60"/>
    </row>
    <row r="1203" spans="1:9" x14ac:dyDescent="0.2">
      <c r="A1203" s="57">
        <v>152</v>
      </c>
      <c r="B1203" s="58">
        <f>Bil!C238</f>
        <v>227</v>
      </c>
      <c r="C1203" s="58">
        <f>Bil!D238</f>
        <v>648988</v>
      </c>
      <c r="D1203" s="58">
        <f>Bil!E238</f>
        <v>946073</v>
      </c>
      <c r="E1203" s="58">
        <v>0</v>
      </c>
      <c r="F1203" s="58">
        <v>0</v>
      </c>
      <c r="G1203" s="59">
        <f t="shared" si="38"/>
        <v>576837.41800000006</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0</v>
      </c>
      <c r="D1208" s="58">
        <f>Bil!E243</f>
        <v>1252</v>
      </c>
      <c r="E1208" s="58">
        <v>0</v>
      </c>
      <c r="F1208" s="58">
        <v>0</v>
      </c>
      <c r="G1208" s="59">
        <f t="shared" si="38"/>
        <v>580.928</v>
      </c>
      <c r="H1208" s="59">
        <f t="shared" si="37"/>
        <v>0</v>
      </c>
      <c r="I1208" s="60"/>
    </row>
    <row r="1209" spans="1:9" x14ac:dyDescent="0.2">
      <c r="A1209" s="57">
        <v>152</v>
      </c>
      <c r="B1209" s="58">
        <f>Bil!C244</f>
        <v>233</v>
      </c>
      <c r="C1209" s="58">
        <f>Bil!D244</f>
        <v>0</v>
      </c>
      <c r="D1209" s="58">
        <f>Bil!E244</f>
        <v>1252</v>
      </c>
      <c r="E1209" s="58">
        <v>0</v>
      </c>
      <c r="F1209" s="58">
        <v>0</v>
      </c>
      <c r="G1209" s="59">
        <f t="shared" si="38"/>
        <v>583.43200000000002</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23765</v>
      </c>
      <c r="D1212" s="58">
        <f>Bil!E247</f>
        <v>0</v>
      </c>
      <c r="E1212" s="58">
        <v>0</v>
      </c>
      <c r="F1212" s="58">
        <v>0</v>
      </c>
      <c r="G1212" s="59">
        <f t="shared" si="38"/>
        <v>5608.54</v>
      </c>
      <c r="H1212" s="59">
        <f t="shared" si="37"/>
        <v>0</v>
      </c>
      <c r="I1212" s="60"/>
    </row>
    <row r="1213" spans="1:9" x14ac:dyDescent="0.2">
      <c r="A1213" s="57">
        <v>152</v>
      </c>
      <c r="B1213" s="58">
        <f>Bil!C248</f>
        <v>237</v>
      </c>
      <c r="C1213" s="58">
        <f>Bil!D248</f>
        <v>23765</v>
      </c>
      <c r="D1213" s="58">
        <f>Bil!E248</f>
        <v>0</v>
      </c>
      <c r="E1213" s="58">
        <v>0</v>
      </c>
      <c r="F1213" s="58">
        <v>0</v>
      </c>
      <c r="G1213" s="59">
        <f t="shared" si="38"/>
        <v>5632.3049999999994</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1993046</v>
      </c>
      <c r="D1220" s="58">
        <f>Bil!E255</f>
        <v>1993046</v>
      </c>
      <c r="E1220" s="58">
        <v>0</v>
      </c>
      <c r="F1220" s="58">
        <v>0</v>
      </c>
      <c r="G1220" s="59">
        <f t="shared" si="38"/>
        <v>1458909.672</v>
      </c>
      <c r="H1220" s="59">
        <f t="shared" si="39"/>
        <v>0</v>
      </c>
      <c r="I1220" s="60"/>
    </row>
    <row r="1221" spans="1:9" x14ac:dyDescent="0.2">
      <c r="A1221" s="57">
        <v>152</v>
      </c>
      <c r="B1221" s="58">
        <f>Bil!C256</f>
        <v>245</v>
      </c>
      <c r="C1221" s="58">
        <f>Bil!D256</f>
        <v>1993046</v>
      </c>
      <c r="D1221" s="58">
        <f>Bil!E256</f>
        <v>1993046</v>
      </c>
      <c r="E1221" s="58">
        <v>0</v>
      </c>
      <c r="F1221" s="58">
        <v>0</v>
      </c>
      <c r="G1221" s="59">
        <f t="shared" si="38"/>
        <v>1464888.81</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1201</v>
      </c>
      <c r="D1228" s="58">
        <f>Bil!E264</f>
        <v>0</v>
      </c>
      <c r="E1228" s="58">
        <v>0</v>
      </c>
      <c r="F1228" s="58">
        <v>0</v>
      </c>
      <c r="G1228" s="59">
        <f t="shared" si="38"/>
        <v>302.65199999999999</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316437</v>
      </c>
      <c r="D1251" s="58">
        <f>Bil!E287</f>
        <v>0</v>
      </c>
      <c r="E1251" s="58">
        <v>0</v>
      </c>
      <c r="F1251" s="58">
        <v>0</v>
      </c>
      <c r="G1251" s="59">
        <f t="shared" si="40"/>
        <v>87020.175000000003</v>
      </c>
      <c r="H1251" s="59">
        <f t="shared" si="39"/>
        <v>0</v>
      </c>
      <c r="I1251" s="60"/>
    </row>
    <row r="1252" spans="1:9" x14ac:dyDescent="0.2">
      <c r="A1252" s="57">
        <v>152</v>
      </c>
      <c r="B1252" s="58">
        <f>Bil!C288</f>
        <v>276</v>
      </c>
      <c r="C1252" s="58">
        <f>Bil!D288</f>
        <v>0</v>
      </c>
      <c r="D1252" s="58">
        <f>Bil!E288</f>
        <v>329073</v>
      </c>
      <c r="E1252" s="58">
        <v>0</v>
      </c>
      <c r="F1252" s="58">
        <v>0</v>
      </c>
      <c r="G1252" s="59">
        <f t="shared" si="40"/>
        <v>181648.296</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3808916</v>
      </c>
      <c r="D1411" s="58">
        <f>RasF!E136</f>
        <v>4244518</v>
      </c>
      <c r="E1411" s="58">
        <v>0</v>
      </c>
      <c r="F1411" s="58">
        <v>0</v>
      </c>
      <c r="G1411" s="59">
        <f t="shared" si="44"/>
        <v>1537244</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3808916</v>
      </c>
      <c r="D1417" s="58">
        <f>RasF!E142</f>
        <v>4239534</v>
      </c>
      <c r="E1417" s="58">
        <v>0</v>
      </c>
      <c r="F1417" s="58">
        <v>0</v>
      </c>
      <c r="G1417" s="59">
        <f t="shared" si="44"/>
        <v>1609725.9040000001</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4984</v>
      </c>
      <c r="E1422" s="58">
        <v>0</v>
      </c>
      <c r="F1422" s="58">
        <v>0</v>
      </c>
      <c r="G1422" s="59">
        <f t="shared" si="44"/>
        <v>1355.6480000000001</v>
      </c>
      <c r="H1422" s="59">
        <f t="shared" si="45"/>
        <v>0</v>
      </c>
      <c r="I1422" s="60"/>
    </row>
    <row r="1423" spans="1:9" x14ac:dyDescent="0.2">
      <c r="A1423" s="66">
        <v>154</v>
      </c>
      <c r="B1423" s="67">
        <f>RasF!C148</f>
        <v>137</v>
      </c>
      <c r="C1423" s="67">
        <f>RasF!D148</f>
        <v>3808916</v>
      </c>
      <c r="D1423" s="67">
        <f>RasF!E148</f>
        <v>4244518</v>
      </c>
      <c r="E1423" s="67">
        <v>0</v>
      </c>
      <c r="F1423" s="67">
        <v>0</v>
      </c>
      <c r="G1423" s="68">
        <f t="shared" si="44"/>
        <v>1684819.4240000001</v>
      </c>
      <c r="H1423" s="68">
        <f t="shared" si="45"/>
        <v>0</v>
      </c>
      <c r="I1423" s="69"/>
    </row>
    <row r="1424" spans="1:9" x14ac:dyDescent="0.2">
      <c r="A1424" s="62">
        <v>156</v>
      </c>
      <c r="B1424" s="63">
        <f>PVRIO!C12</f>
        <v>1</v>
      </c>
      <c r="C1424" s="70">
        <f>PVRIO!D12</f>
        <v>482366</v>
      </c>
      <c r="D1424" s="70">
        <f>PVRIO!E12</f>
        <v>0</v>
      </c>
      <c r="E1424" s="70">
        <v>0</v>
      </c>
      <c r="F1424" s="70">
        <v>0</v>
      </c>
      <c r="G1424" s="64">
        <f t="shared" si="44"/>
        <v>482.36599999999999</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482366</v>
      </c>
      <c r="D1441" s="61">
        <f>PVRIO!E29</f>
        <v>0</v>
      </c>
      <c r="E1441" s="61">
        <v>0</v>
      </c>
      <c r="F1441" s="61">
        <v>0</v>
      </c>
      <c r="G1441" s="59">
        <f t="shared" si="46"/>
        <v>8682.5879999999997</v>
      </c>
      <c r="H1441" s="59">
        <f t="shared" si="45"/>
        <v>0</v>
      </c>
      <c r="I1441" s="60">
        <v>0</v>
      </c>
    </row>
    <row r="1442" spans="1:9" x14ac:dyDescent="0.2">
      <c r="A1442" s="57">
        <v>156</v>
      </c>
      <c r="B1442" s="58">
        <f>PVRIO!C30</f>
        <v>19</v>
      </c>
      <c r="C1442" s="61">
        <f>PVRIO!D30</f>
        <v>482366</v>
      </c>
      <c r="D1442" s="61">
        <f>PVRIO!E30</f>
        <v>0</v>
      </c>
      <c r="E1442" s="61">
        <v>0</v>
      </c>
      <c r="F1442" s="61">
        <v>0</v>
      </c>
      <c r="G1442" s="59">
        <f t="shared" si="46"/>
        <v>9164.9539999999997</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482366</v>
      </c>
      <c r="D1444" s="61">
        <f>PVRIO!E32</f>
        <v>0</v>
      </c>
      <c r="E1444" s="61">
        <v>0</v>
      </c>
      <c r="F1444" s="61">
        <v>0</v>
      </c>
      <c r="G1444" s="59">
        <f t="shared" si="46"/>
        <v>10129.686000000002</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316437</v>
      </c>
      <c r="D1468" s="70"/>
      <c r="E1468" s="70">
        <v>0</v>
      </c>
      <c r="F1468" s="70">
        <v>0</v>
      </c>
      <c r="G1468" s="64">
        <f t="shared" ref="G1468:G1499" si="51">B1468/1000*C1468</f>
        <v>316.43700000000001</v>
      </c>
      <c r="H1468" s="64">
        <f t="shared" ref="H1468:H1499" si="52">ABS(C1468-ROUND(C1468,0))</f>
        <v>0</v>
      </c>
      <c r="I1468" s="65"/>
    </row>
    <row r="1469" spans="1:9" x14ac:dyDescent="0.2">
      <c r="A1469" s="73">
        <v>159</v>
      </c>
      <c r="B1469" s="61">
        <f>Obv!C13</f>
        <v>2</v>
      </c>
      <c r="C1469" s="61">
        <f>Obv!D13</f>
        <v>4245003</v>
      </c>
      <c r="D1469" s="61">
        <v>0</v>
      </c>
      <c r="E1469" s="61">
        <v>0</v>
      </c>
      <c r="F1469" s="61">
        <v>0</v>
      </c>
      <c r="G1469" s="59">
        <f t="shared" si="51"/>
        <v>8490.0059999999994</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4245003</v>
      </c>
      <c r="D1471" s="61">
        <v>0</v>
      </c>
      <c r="E1471" s="61">
        <v>0</v>
      </c>
      <c r="F1471" s="61">
        <v>0</v>
      </c>
      <c r="G1471" s="59">
        <f t="shared" si="51"/>
        <v>16980.011999999999</v>
      </c>
      <c r="H1471" s="59">
        <f t="shared" si="52"/>
        <v>0</v>
      </c>
      <c r="I1471" s="60"/>
    </row>
    <row r="1472" spans="1:9" x14ac:dyDescent="0.2">
      <c r="A1472" s="73">
        <v>159</v>
      </c>
      <c r="B1472" s="61">
        <f>Obv!C16</f>
        <v>5</v>
      </c>
      <c r="C1472" s="61">
        <f>Obv!D16</f>
        <v>3316517</v>
      </c>
      <c r="D1472" s="61">
        <v>0</v>
      </c>
      <c r="E1472" s="61">
        <v>0</v>
      </c>
      <c r="F1472" s="61">
        <v>0</v>
      </c>
      <c r="G1472" s="59">
        <f t="shared" si="51"/>
        <v>16582.584999999999</v>
      </c>
      <c r="H1472" s="59">
        <f t="shared" si="52"/>
        <v>0</v>
      </c>
      <c r="I1472" s="60"/>
    </row>
    <row r="1473" spans="1:9" x14ac:dyDescent="0.2">
      <c r="A1473" s="73">
        <v>159</v>
      </c>
      <c r="B1473" s="61">
        <f>Obv!C17</f>
        <v>6</v>
      </c>
      <c r="C1473" s="61">
        <f>Obv!D17</f>
        <v>918424</v>
      </c>
      <c r="D1473" s="61">
        <v>0</v>
      </c>
      <c r="E1473" s="61">
        <v>0</v>
      </c>
      <c r="F1473" s="61">
        <v>0</v>
      </c>
      <c r="G1473" s="59">
        <f t="shared" si="51"/>
        <v>5510.5439999999999</v>
      </c>
      <c r="H1473" s="59">
        <f t="shared" si="52"/>
        <v>0</v>
      </c>
      <c r="I1473" s="60"/>
    </row>
    <row r="1474" spans="1:9" x14ac:dyDescent="0.2">
      <c r="A1474" s="73">
        <v>159</v>
      </c>
      <c r="B1474" s="61">
        <f>Obv!C18</f>
        <v>7</v>
      </c>
      <c r="C1474" s="61">
        <f>Obv!D18</f>
        <v>4876</v>
      </c>
      <c r="D1474" s="61">
        <v>0</v>
      </c>
      <c r="E1474" s="61">
        <v>0</v>
      </c>
      <c r="F1474" s="61">
        <v>0</v>
      </c>
      <c r="G1474" s="59">
        <f t="shared" si="51"/>
        <v>34.131999999999998</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5186</v>
      </c>
      <c r="D1478" s="61">
        <v>0</v>
      </c>
      <c r="E1478" s="61">
        <v>0</v>
      </c>
      <c r="F1478" s="61">
        <v>0</v>
      </c>
      <c r="G1478" s="59">
        <f t="shared" si="51"/>
        <v>57.045999999999999</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4232367</v>
      </c>
      <c r="D1486" s="61">
        <v>0</v>
      </c>
      <c r="E1486" s="61">
        <v>0</v>
      </c>
      <c r="F1486" s="61">
        <v>0</v>
      </c>
      <c r="G1486" s="59">
        <f t="shared" si="51"/>
        <v>80414.972999999998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4232367</v>
      </c>
      <c r="D1488" s="61">
        <v>0</v>
      </c>
      <c r="E1488" s="61">
        <v>0</v>
      </c>
      <c r="F1488" s="61">
        <v>0</v>
      </c>
      <c r="G1488" s="59">
        <f t="shared" si="51"/>
        <v>88879.707000000009</v>
      </c>
      <c r="H1488" s="59">
        <f t="shared" si="52"/>
        <v>0</v>
      </c>
      <c r="I1488" s="60"/>
    </row>
    <row r="1489" spans="1:9" x14ac:dyDescent="0.2">
      <c r="A1489" s="73">
        <v>159</v>
      </c>
      <c r="B1489" s="61">
        <f>Obv!C33</f>
        <v>22</v>
      </c>
      <c r="C1489" s="61">
        <f>Obv!D33</f>
        <v>3327351</v>
      </c>
      <c r="D1489" s="61">
        <v>0</v>
      </c>
      <c r="E1489" s="61">
        <v>0</v>
      </c>
      <c r="F1489" s="61">
        <v>0</v>
      </c>
      <c r="G1489" s="59">
        <f t="shared" si="51"/>
        <v>73201.721999999994</v>
      </c>
      <c r="H1489" s="59">
        <f t="shared" si="52"/>
        <v>0</v>
      </c>
      <c r="I1489" s="60"/>
    </row>
    <row r="1490" spans="1:9" x14ac:dyDescent="0.2">
      <c r="A1490" s="73">
        <v>159</v>
      </c>
      <c r="B1490" s="61">
        <f>Obv!C34</f>
        <v>23</v>
      </c>
      <c r="C1490" s="61">
        <f>Obv!D34</f>
        <v>894004</v>
      </c>
      <c r="D1490" s="61">
        <v>0</v>
      </c>
      <c r="E1490" s="61">
        <v>0</v>
      </c>
      <c r="F1490" s="61">
        <v>0</v>
      </c>
      <c r="G1490" s="59">
        <f t="shared" si="51"/>
        <v>20562.092000000001</v>
      </c>
      <c r="H1490" s="59">
        <f t="shared" si="52"/>
        <v>0</v>
      </c>
      <c r="I1490" s="60"/>
    </row>
    <row r="1491" spans="1:9" x14ac:dyDescent="0.2">
      <c r="A1491" s="73">
        <v>159</v>
      </c>
      <c r="B1491" s="61">
        <f>Obv!C35</f>
        <v>24</v>
      </c>
      <c r="C1491" s="61">
        <f>Obv!D35</f>
        <v>4618</v>
      </c>
      <c r="D1491" s="61">
        <v>0</v>
      </c>
      <c r="E1491" s="61">
        <v>0</v>
      </c>
      <c r="F1491" s="61">
        <v>0</v>
      </c>
      <c r="G1491" s="59">
        <f t="shared" si="51"/>
        <v>110.83200000000001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6394</v>
      </c>
      <c r="D1495" s="61">
        <v>0</v>
      </c>
      <c r="E1495" s="61">
        <v>0</v>
      </c>
      <c r="F1495" s="61">
        <v>0</v>
      </c>
      <c r="G1495" s="59">
        <f t="shared" si="51"/>
        <v>179.03200000000001</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329073</v>
      </c>
      <c r="D1503" s="61">
        <v>0</v>
      </c>
      <c r="E1503" s="61">
        <v>0</v>
      </c>
      <c r="F1503" s="61">
        <v>0</v>
      </c>
      <c r="G1503" s="59">
        <f t="shared" si="53"/>
        <v>11846.627999999999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329073</v>
      </c>
      <c r="D1557" s="61">
        <v>0</v>
      </c>
      <c r="E1557" s="61">
        <v>0</v>
      </c>
      <c r="F1557" s="61">
        <v>0</v>
      </c>
      <c r="G1557" s="59">
        <f t="shared" si="55"/>
        <v>29616.57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329073</v>
      </c>
      <c r="D1559" s="61">
        <v>0</v>
      </c>
      <c r="E1559" s="61">
        <v>0</v>
      </c>
      <c r="F1559" s="61">
        <v>0</v>
      </c>
      <c r="G1559" s="59">
        <f t="shared" si="55"/>
        <v>30274.716</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11" activePane="bottomLeft" state="frozen"/>
      <selection pane="bottomLeft" activeCell="B29" sqref="B29"/>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21</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48402</v>
      </c>
      <c r="C6" s="12"/>
      <c r="D6" s="401" t="s">
        <v>3128</v>
      </c>
      <c r="E6" s="402"/>
      <c r="F6" s="15" t="s">
        <v>237</v>
      </c>
      <c r="G6" s="12"/>
      <c r="H6" s="12"/>
      <c r="I6" s="12"/>
      <c r="J6" s="409">
        <f>SUM(Skriveni!G2:G1561)</f>
        <v>57499948.518999949</v>
      </c>
      <c r="K6" s="409"/>
    </row>
    <row r="7" spans="1:11" ht="3" customHeight="1" x14ac:dyDescent="0.2">
      <c r="A7" s="12"/>
      <c r="B7" s="12"/>
      <c r="C7" s="12"/>
      <c r="D7" s="12"/>
      <c r="E7" s="12"/>
      <c r="F7" s="12"/>
      <c r="G7" s="12"/>
      <c r="H7" s="12"/>
      <c r="I7" s="12"/>
      <c r="J7" s="12"/>
      <c r="K7" s="12"/>
    </row>
    <row r="8" spans="1:11" ht="15" customHeight="1" x14ac:dyDescent="0.2">
      <c r="A8" s="22" t="s">
        <v>3125</v>
      </c>
      <c r="B8" s="27">
        <v>4250257</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10000</v>
      </c>
      <c r="C12" s="398" t="s">
        <v>795</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15916354928</v>
      </c>
    </row>
    <row r="15" spans="1:11" ht="3" customHeight="1" x14ac:dyDescent="0.2">
      <c r="A15" s="12"/>
      <c r="B15" s="12"/>
      <c r="C15" s="12"/>
      <c r="D15" s="12"/>
      <c r="E15" s="12"/>
      <c r="F15" s="12"/>
      <c r="G15" s="12"/>
      <c r="H15" s="12"/>
      <c r="I15" s="12"/>
      <c r="J15" s="12"/>
      <c r="K15" s="12"/>
    </row>
    <row r="16" spans="1:11" ht="15" customHeight="1" x14ac:dyDescent="0.2">
      <c r="A16" s="22" t="s">
        <v>3130</v>
      </c>
      <c r="B16" s="14">
        <v>11</v>
      </c>
      <c r="C16" s="351" t="str">
        <f>IF(B16&gt;0,LOOKUP(B16,A66:A74,B66:B74),"Razina nije upisana")</f>
        <v>Proračunski korisnik državnog proračuna i glava unutar nadležnog ministarstva</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6910</v>
      </c>
      <c r="C18" s="351" t="str">
        <f xml:space="preserve"> IF(B18&gt;0,LOOKUP(B18,Sifre!A255:A869,Sifre!B255:B869),"Djelatnost nije upisana")</f>
        <v>Pravne djelatnosti</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102</v>
      </c>
      <c r="C20" s="351" t="str">
        <f>IF(B20&lt;&gt;"","Razdjel: " &amp; LOOKUP(B20,A666:A713,B666:B713),"Razdjel nije upisan")</f>
        <v>Razdjel: MINISTARSTVO ZA DEMOGRAFIJU, OBITELJ, MLADE I SOC. POLITIKU</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133</v>
      </c>
      <c r="C22" s="351" t="str">
        <f>IF(B22&gt;0, "Županija: " &amp; LOOKUP(H2,A83:A103,B83:B103) &amp; ", grad/općina: " &amp; LOOKUP(B22,A107:A663,B107:B663),"Šifra grada/općine nije upisana")</f>
        <v>Županija: GRAD ZAGREB, grad/općina: GRAD ZAGREB</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4297</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4299</v>
      </c>
      <c r="C31" s="358" t="s">
        <v>1591</v>
      </c>
      <c r="D31" s="390"/>
      <c r="E31" s="82" t="str">
        <f>IF(Kont!E292&gt;0,Kont!E292,"Nema")</f>
        <v>Nema</v>
      </c>
      <c r="F31" s="12"/>
      <c r="G31" s="13" t="s">
        <v>1449</v>
      </c>
      <c r="H31" s="385"/>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4298</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3785151</v>
      </c>
      <c r="K39" s="114">
        <f>PRRAS!E12</f>
        <v>4269535</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3765054</v>
      </c>
      <c r="K40" s="117">
        <f>PRRAS!E159</f>
        <v>4244518</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0</v>
      </c>
      <c r="K41" s="117">
        <f>PRRAS!E648</f>
        <v>1252</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23765</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648988</v>
      </c>
      <c r="K43" s="114">
        <f>Bil!E13</f>
        <v>946073</v>
      </c>
    </row>
    <row r="44" spans="1:11" ht="12.95" customHeight="1" x14ac:dyDescent="0.2">
      <c r="A44" s="363"/>
      <c r="B44" s="366" t="str">
        <f>Bil!B74</f>
        <v>Financijska imovina (AOP 064+073+081+112+128+140+157+158)</v>
      </c>
      <c r="C44" s="367"/>
      <c r="D44" s="367"/>
      <c r="E44" s="367"/>
      <c r="F44" s="367"/>
      <c r="G44" s="367"/>
      <c r="H44" s="367"/>
      <c r="I44" s="115">
        <f>Bil!C74</f>
        <v>63</v>
      </c>
      <c r="J44" s="116">
        <f>Bil!D74</f>
        <v>292671</v>
      </c>
      <c r="K44" s="117">
        <f>Bil!E74</f>
        <v>330325</v>
      </c>
    </row>
    <row r="45" spans="1:11" ht="12.95" customHeight="1" x14ac:dyDescent="0.2">
      <c r="A45" s="363"/>
      <c r="B45" s="366" t="str">
        <f>Bil!B174</f>
        <v xml:space="preserve">Obveze (AOP 164+175+176+192+220) </v>
      </c>
      <c r="C45" s="367"/>
      <c r="D45" s="367"/>
      <c r="E45" s="367"/>
      <c r="F45" s="367"/>
      <c r="G45" s="367"/>
      <c r="H45" s="367"/>
      <c r="I45" s="115">
        <f>Bil!C174</f>
        <v>163</v>
      </c>
      <c r="J45" s="116">
        <f>Bil!D174</f>
        <v>316437</v>
      </c>
      <c r="K45" s="117">
        <f>Bil!E174</f>
        <v>329073</v>
      </c>
    </row>
    <row r="46" spans="1:11" ht="12.95" customHeight="1" x14ac:dyDescent="0.2">
      <c r="A46" s="364"/>
      <c r="B46" s="369" t="str">
        <f>Bil!B234</f>
        <v>Vlastiti izvori (224 + 232 - 236 + 240 do 242)</v>
      </c>
      <c r="C46" s="370"/>
      <c r="D46" s="370"/>
      <c r="E46" s="370"/>
      <c r="F46" s="370"/>
      <c r="G46" s="370"/>
      <c r="H46" s="370"/>
      <c r="I46" s="118">
        <f>Bil!C234</f>
        <v>223</v>
      </c>
      <c r="J46" s="119">
        <f>Bil!D234</f>
        <v>625223</v>
      </c>
      <c r="K46" s="120">
        <f>Bil!E234</f>
        <v>947325</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0</v>
      </c>
      <c r="K50" s="117">
        <f>RasF!E121</f>
        <v>0</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3808916</v>
      </c>
      <c r="K51" s="120">
        <f>RasF!E148</f>
        <v>4244518</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482366</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482366</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316437</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329073</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329073</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716" activePane="bottomLeft" state="frozen"/>
      <selection pane="bottomLeft" activeCell="E703" sqref="E703"/>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48402</v>
      </c>
      <c r="C4" s="429"/>
      <c r="D4" s="429"/>
      <c r="E4" s="430">
        <f>SUM(Skriveni!G2:G976)</f>
        <v>45146865.530999996</v>
      </c>
      <c r="F4" s="431"/>
    </row>
    <row r="5" spans="1:7" s="23" customFormat="1" ht="15" customHeight="1" x14ac:dyDescent="0.2">
      <c r="B5" s="428" t="str">
        <f>"Naziv: "&amp;IF(RefStr!B10&lt;&gt;"",RefStr!B10,"_______________________________________")</f>
        <v>Naziv: Centar za posebno skrbništvo</v>
      </c>
      <c r="C5" s="429"/>
      <c r="D5" s="429"/>
      <c r="E5" s="432" t="s">
        <v>7</v>
      </c>
      <c r="F5" s="432"/>
    </row>
    <row r="6" spans="1:7" s="23" customFormat="1" ht="15" customHeight="1" x14ac:dyDescent="0.2">
      <c r="A6" s="24"/>
      <c r="B6" s="426" t="str">
        <f xml:space="preserve"> "Razina: " &amp; RefStr!B16 &amp; ", Razdjel: " &amp; TEXT(INT(VALUE(RefStr!B20)), "000")</f>
        <v>Razina: 11, Razdjel: 102</v>
      </c>
      <c r="C6" s="427"/>
      <c r="D6" s="427"/>
      <c r="E6" s="427"/>
      <c r="F6" s="427"/>
    </row>
    <row r="7" spans="1:7" s="23" customFormat="1" ht="15" customHeight="1" x14ac:dyDescent="0.2">
      <c r="A7" s="24"/>
      <c r="B7" s="426" t="str">
        <f>"Djelatnost: " &amp; RefStr!B18 &amp; " " &amp; RefStr!C18</f>
        <v>Djelatnost: 6910 Pravne djelatnosti</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3785151</v>
      </c>
      <c r="E12" s="147">
        <f>E13+E50+E56+E85+E116+E134+E141+E147</f>
        <v>4269535</v>
      </c>
      <c r="F12" s="148">
        <f>IF(D12&lt;&gt;0,IF(E12/D12&gt;=100,"&gt;&gt;100",E12/D12*100),"-")</f>
        <v>112.79695314665122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27612</v>
      </c>
      <c r="E56" s="147">
        <f>E57+E60+E65+E68+E71+E74+E77+E80</f>
        <v>20074</v>
      </c>
      <c r="F56" s="150">
        <f t="shared" si="0"/>
        <v>72.700275242648132</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13840</v>
      </c>
      <c r="F68" s="150" t="str">
        <f t="shared" si="0"/>
        <v>-</v>
      </c>
    </row>
    <row r="69" spans="1:6" s="8" customFormat="1" x14ac:dyDescent="0.2">
      <c r="A69" s="145">
        <v>6341</v>
      </c>
      <c r="B69" s="146" t="s">
        <v>3699</v>
      </c>
      <c r="C69" s="345">
        <v>58</v>
      </c>
      <c r="D69" s="149"/>
      <c r="E69" s="149">
        <v>13840</v>
      </c>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c r="E75" s="149"/>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27612</v>
      </c>
      <c r="E80" s="147">
        <f>SUM(E81:E84)</f>
        <v>6234</v>
      </c>
      <c r="F80" s="150">
        <f t="shared" si="1"/>
        <v>22.577140373750542</v>
      </c>
    </row>
    <row r="81" spans="1:6" s="8" customFormat="1" x14ac:dyDescent="0.2">
      <c r="A81" s="152">
        <v>6391</v>
      </c>
      <c r="B81" s="153" t="s">
        <v>924</v>
      </c>
      <c r="C81" s="345">
        <v>70</v>
      </c>
      <c r="D81" s="149"/>
      <c r="E81" s="149">
        <v>6234</v>
      </c>
      <c r="F81" s="148" t="str">
        <f t="shared" si="1"/>
        <v>-</v>
      </c>
    </row>
    <row r="82" spans="1:6" s="8" customFormat="1" x14ac:dyDescent="0.2">
      <c r="A82" s="152">
        <v>6392</v>
      </c>
      <c r="B82" s="153" t="s">
        <v>925</v>
      </c>
      <c r="C82" s="345">
        <v>71</v>
      </c>
      <c r="D82" s="149">
        <v>27612</v>
      </c>
      <c r="E82" s="149"/>
      <c r="F82" s="148">
        <f t="shared" si="1"/>
        <v>0</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0</v>
      </c>
      <c r="E116" s="147">
        <f>E117+E122+E130</f>
        <v>0</v>
      </c>
      <c r="F116" s="150" t="str">
        <f t="shared" si="1"/>
        <v>-</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0</v>
      </c>
      <c r="E122" s="147">
        <f>SUM(E123:E129)</f>
        <v>0</v>
      </c>
      <c r="F122" s="150" t="str">
        <f t="shared" si="1"/>
        <v>-</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c r="E127" s="149"/>
      <c r="F127" s="148" t="str">
        <f t="shared" si="1"/>
        <v>-</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0</v>
      </c>
      <c r="E134" s="147">
        <f>E135+E138</f>
        <v>0</v>
      </c>
      <c r="F134" s="150" t="str">
        <f t="shared" si="1"/>
        <v>-</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3757539</v>
      </c>
      <c r="E141" s="147">
        <f>E142+E146</f>
        <v>4249461</v>
      </c>
      <c r="F141" s="150">
        <f t="shared" si="1"/>
        <v>113.09160064606117</v>
      </c>
    </row>
    <row r="142" spans="1:6" s="8" customFormat="1" ht="24" x14ac:dyDescent="0.2">
      <c r="A142" s="145">
        <v>671</v>
      </c>
      <c r="B142" s="154" t="s">
        <v>1672</v>
      </c>
      <c r="C142" s="345">
        <v>131</v>
      </c>
      <c r="D142" s="147">
        <f>SUM(D143:D145)</f>
        <v>3757539</v>
      </c>
      <c r="E142" s="147">
        <f>SUM(E143:E145)</f>
        <v>4249461</v>
      </c>
      <c r="F142" s="150">
        <f t="shared" ref="F142:F205" si="2">IF(D142&lt;&gt;0,IF(E142/D142&gt;=100,"&gt;&gt;100",E142/D142*100),"-")</f>
        <v>113.09160064606117</v>
      </c>
    </row>
    <row r="143" spans="1:6" s="8" customFormat="1" x14ac:dyDescent="0.2">
      <c r="A143" s="145">
        <v>6711</v>
      </c>
      <c r="B143" s="146" t="s">
        <v>3582</v>
      </c>
      <c r="C143" s="345">
        <v>132</v>
      </c>
      <c r="D143" s="149">
        <v>3727539</v>
      </c>
      <c r="E143" s="149">
        <v>4249461</v>
      </c>
      <c r="F143" s="148">
        <f t="shared" si="2"/>
        <v>114.00178509198697</v>
      </c>
    </row>
    <row r="144" spans="1:6" s="8" customFormat="1" x14ac:dyDescent="0.2">
      <c r="A144" s="145">
        <v>6712</v>
      </c>
      <c r="B144" s="151" t="s">
        <v>2276</v>
      </c>
      <c r="C144" s="345">
        <v>133</v>
      </c>
      <c r="D144" s="149">
        <v>30000</v>
      </c>
      <c r="E144" s="149"/>
      <c r="F144" s="148">
        <f t="shared" si="2"/>
        <v>0</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3765054</v>
      </c>
      <c r="E159" s="147">
        <f>E160+E171+E204+E223+E232+E257+E268</f>
        <v>4244518</v>
      </c>
      <c r="F159" s="150">
        <f t="shared" si="2"/>
        <v>112.73458494884801</v>
      </c>
    </row>
    <row r="160" spans="1:6" s="8" customFormat="1" x14ac:dyDescent="0.2">
      <c r="A160" s="145">
        <v>31</v>
      </c>
      <c r="B160" s="146" t="s">
        <v>431</v>
      </c>
      <c r="C160" s="345">
        <v>149</v>
      </c>
      <c r="D160" s="147">
        <f>D161+D166+D167</f>
        <v>2890102</v>
      </c>
      <c r="E160" s="147">
        <f>E161+E166+E167</f>
        <v>3325148</v>
      </c>
      <c r="F160" s="150">
        <f t="shared" si="2"/>
        <v>115.05296352862287</v>
      </c>
    </row>
    <row r="161" spans="1:6" s="8" customFormat="1" x14ac:dyDescent="0.2">
      <c r="A161" s="145">
        <v>311</v>
      </c>
      <c r="B161" s="146" t="s">
        <v>432</v>
      </c>
      <c r="C161" s="345">
        <v>150</v>
      </c>
      <c r="D161" s="147">
        <f>SUM(D162:D165)</f>
        <v>2468361</v>
      </c>
      <c r="E161" s="147">
        <f>SUM(E162:E165)</f>
        <v>2855169</v>
      </c>
      <c r="F161" s="150">
        <f t="shared" si="2"/>
        <v>115.67064136890836</v>
      </c>
    </row>
    <row r="162" spans="1:6" s="8" customFormat="1" x14ac:dyDescent="0.2">
      <c r="A162" s="145">
        <v>3111</v>
      </c>
      <c r="B162" s="146" t="s">
        <v>385</v>
      </c>
      <c r="C162" s="345">
        <v>151</v>
      </c>
      <c r="D162" s="149">
        <v>2468361</v>
      </c>
      <c r="E162" s="149">
        <v>2855169</v>
      </c>
      <c r="F162" s="148">
        <f t="shared" si="2"/>
        <v>115.67064136890836</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77820</v>
      </c>
      <c r="E166" s="149">
        <v>77331</v>
      </c>
      <c r="F166" s="148">
        <f t="shared" si="2"/>
        <v>99.371626831148802</v>
      </c>
    </row>
    <row r="167" spans="1:6" s="8" customFormat="1" x14ac:dyDescent="0.2">
      <c r="A167" s="145">
        <v>313</v>
      </c>
      <c r="B167" s="146" t="s">
        <v>2853</v>
      </c>
      <c r="C167" s="345">
        <v>156</v>
      </c>
      <c r="D167" s="147">
        <f>SUM(D168:D170)</f>
        <v>343921</v>
      </c>
      <c r="E167" s="147">
        <f>SUM(E168:E170)</f>
        <v>392648</v>
      </c>
      <c r="F167" s="150">
        <f t="shared" si="2"/>
        <v>114.16807929728049</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309929</v>
      </c>
      <c r="E169" s="149">
        <v>353840</v>
      </c>
      <c r="F169" s="148">
        <f t="shared" si="2"/>
        <v>114.16808365787003</v>
      </c>
    </row>
    <row r="170" spans="1:6" s="8" customFormat="1" x14ac:dyDescent="0.2">
      <c r="A170" s="145">
        <v>3133</v>
      </c>
      <c r="B170" s="146" t="s">
        <v>264</v>
      </c>
      <c r="C170" s="345">
        <v>159</v>
      </c>
      <c r="D170" s="149">
        <v>33992</v>
      </c>
      <c r="E170" s="149">
        <v>38808</v>
      </c>
      <c r="F170" s="148">
        <f t="shared" si="2"/>
        <v>114.16803953871499</v>
      </c>
    </row>
    <row r="171" spans="1:6" s="8" customFormat="1" x14ac:dyDescent="0.2">
      <c r="A171" s="145">
        <v>32</v>
      </c>
      <c r="B171" s="146" t="s">
        <v>433</v>
      </c>
      <c r="C171" s="345">
        <v>160</v>
      </c>
      <c r="D171" s="147">
        <f>D172+D177+D185+D195+D196</f>
        <v>871573</v>
      </c>
      <c r="E171" s="147">
        <f>E172+E177+E185+E195+E196</f>
        <v>914494</v>
      </c>
      <c r="F171" s="150">
        <f t="shared" si="2"/>
        <v>104.92454447303898</v>
      </c>
    </row>
    <row r="172" spans="1:6" s="8" customFormat="1" x14ac:dyDescent="0.2">
      <c r="A172" s="145">
        <v>321</v>
      </c>
      <c r="B172" s="146" t="s">
        <v>3359</v>
      </c>
      <c r="C172" s="345">
        <v>161</v>
      </c>
      <c r="D172" s="147">
        <f>SUM(D173:D176)</f>
        <v>181926</v>
      </c>
      <c r="E172" s="147">
        <f>SUM(E173:E176)</f>
        <v>201218</v>
      </c>
      <c r="F172" s="150">
        <f t="shared" si="2"/>
        <v>110.60431164319557</v>
      </c>
    </row>
    <row r="173" spans="1:6" s="8" customFormat="1" x14ac:dyDescent="0.2">
      <c r="A173" s="145">
        <v>3211</v>
      </c>
      <c r="B173" s="146" t="s">
        <v>3243</v>
      </c>
      <c r="C173" s="345">
        <v>162</v>
      </c>
      <c r="D173" s="149">
        <v>98314</v>
      </c>
      <c r="E173" s="149">
        <v>79806</v>
      </c>
      <c r="F173" s="148">
        <f t="shared" si="2"/>
        <v>81.174603820412145</v>
      </c>
    </row>
    <row r="174" spans="1:6" s="8" customFormat="1" x14ac:dyDescent="0.2">
      <c r="A174" s="145">
        <v>3212</v>
      </c>
      <c r="B174" s="146" t="s">
        <v>108</v>
      </c>
      <c r="C174" s="345">
        <v>163</v>
      </c>
      <c r="D174" s="149">
        <v>62671</v>
      </c>
      <c r="E174" s="149">
        <v>85936</v>
      </c>
      <c r="F174" s="148">
        <f t="shared" si="2"/>
        <v>137.12243302324839</v>
      </c>
    </row>
    <row r="175" spans="1:6" s="8" customFormat="1" x14ac:dyDescent="0.2">
      <c r="A175" s="145">
        <v>3213</v>
      </c>
      <c r="B175" s="146" t="s">
        <v>2999</v>
      </c>
      <c r="C175" s="345">
        <v>164</v>
      </c>
      <c r="D175" s="149">
        <v>20941</v>
      </c>
      <c r="E175" s="149">
        <v>25950</v>
      </c>
      <c r="F175" s="148">
        <f t="shared" si="2"/>
        <v>123.91958359199656</v>
      </c>
    </row>
    <row r="176" spans="1:6" s="8" customFormat="1" x14ac:dyDescent="0.2">
      <c r="A176" s="145">
        <v>3214</v>
      </c>
      <c r="B176" s="146" t="s">
        <v>2998</v>
      </c>
      <c r="C176" s="345">
        <v>165</v>
      </c>
      <c r="D176" s="149"/>
      <c r="E176" s="149">
        <v>9526</v>
      </c>
      <c r="F176" s="148" t="str">
        <f t="shared" si="2"/>
        <v>-</v>
      </c>
    </row>
    <row r="177" spans="1:6" s="8" customFormat="1" x14ac:dyDescent="0.2">
      <c r="A177" s="145">
        <v>322</v>
      </c>
      <c r="B177" s="146" t="s">
        <v>3360</v>
      </c>
      <c r="C177" s="345">
        <v>166</v>
      </c>
      <c r="D177" s="147">
        <f>SUM(D178:D184)</f>
        <v>224477</v>
      </c>
      <c r="E177" s="147">
        <f>SUM(E178:E184)</f>
        <v>221507</v>
      </c>
      <c r="F177" s="150">
        <f t="shared" si="2"/>
        <v>98.676924584701325</v>
      </c>
    </row>
    <row r="178" spans="1:6" s="8" customFormat="1" x14ac:dyDescent="0.2">
      <c r="A178" s="145">
        <v>3221</v>
      </c>
      <c r="B178" s="146" t="s">
        <v>3000</v>
      </c>
      <c r="C178" s="345">
        <v>167</v>
      </c>
      <c r="D178" s="149">
        <v>24666</v>
      </c>
      <c r="E178" s="149">
        <v>56402</v>
      </c>
      <c r="F178" s="148">
        <f t="shared" si="2"/>
        <v>228.66293683613071</v>
      </c>
    </row>
    <row r="179" spans="1:6" s="8" customFormat="1" x14ac:dyDescent="0.2">
      <c r="A179" s="145">
        <v>3222</v>
      </c>
      <c r="B179" s="146" t="s">
        <v>3001</v>
      </c>
      <c r="C179" s="345">
        <v>168</v>
      </c>
      <c r="D179" s="149"/>
      <c r="E179" s="149"/>
      <c r="F179" s="148" t="str">
        <f t="shared" si="2"/>
        <v>-</v>
      </c>
    </row>
    <row r="180" spans="1:6" s="8" customFormat="1" x14ac:dyDescent="0.2">
      <c r="A180" s="145">
        <v>3223</v>
      </c>
      <c r="B180" s="146" t="s">
        <v>3002</v>
      </c>
      <c r="C180" s="345">
        <v>169</v>
      </c>
      <c r="D180" s="149">
        <v>182442</v>
      </c>
      <c r="E180" s="149">
        <v>159585</v>
      </c>
      <c r="F180" s="148">
        <f t="shared" si="2"/>
        <v>87.471634820929395</v>
      </c>
    </row>
    <row r="181" spans="1:6" s="8" customFormat="1" x14ac:dyDescent="0.2">
      <c r="A181" s="145">
        <v>3224</v>
      </c>
      <c r="B181" s="146" t="s">
        <v>2236</v>
      </c>
      <c r="C181" s="345">
        <v>170</v>
      </c>
      <c r="D181" s="149"/>
      <c r="E181" s="149"/>
      <c r="F181" s="148" t="str">
        <f t="shared" si="2"/>
        <v>-</v>
      </c>
    </row>
    <row r="182" spans="1:6" s="8" customFormat="1" x14ac:dyDescent="0.2">
      <c r="A182" s="145">
        <v>3225</v>
      </c>
      <c r="B182" s="146" t="s">
        <v>504</v>
      </c>
      <c r="C182" s="345">
        <v>171</v>
      </c>
      <c r="D182" s="149">
        <v>17369</v>
      </c>
      <c r="E182" s="149">
        <v>5520</v>
      </c>
      <c r="F182" s="148">
        <f t="shared" si="2"/>
        <v>31.780758823190741</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418173</v>
      </c>
      <c r="E185" s="147">
        <f>SUM(E186:E194)</f>
        <v>419504</v>
      </c>
      <c r="F185" s="150">
        <f t="shared" si="2"/>
        <v>100.31828932044871</v>
      </c>
    </row>
    <row r="186" spans="1:6" s="8" customFormat="1" x14ac:dyDescent="0.2">
      <c r="A186" s="145">
        <v>3231</v>
      </c>
      <c r="B186" s="146" t="s">
        <v>855</v>
      </c>
      <c r="C186" s="345">
        <v>175</v>
      </c>
      <c r="D186" s="149">
        <v>167462</v>
      </c>
      <c r="E186" s="149">
        <v>147447</v>
      </c>
      <c r="F186" s="148">
        <f t="shared" si="2"/>
        <v>88.048034778039195</v>
      </c>
    </row>
    <row r="187" spans="1:6" s="8" customFormat="1" x14ac:dyDescent="0.2">
      <c r="A187" s="145">
        <v>3232</v>
      </c>
      <c r="B187" s="146" t="s">
        <v>3870</v>
      </c>
      <c r="C187" s="345">
        <v>176</v>
      </c>
      <c r="D187" s="149">
        <v>32795</v>
      </c>
      <c r="E187" s="149">
        <v>55437</v>
      </c>
      <c r="F187" s="148">
        <f t="shared" si="2"/>
        <v>169.04101234944352</v>
      </c>
    </row>
    <row r="188" spans="1:6" s="8" customFormat="1" x14ac:dyDescent="0.2">
      <c r="A188" s="145">
        <v>3233</v>
      </c>
      <c r="B188" s="146" t="s">
        <v>3871</v>
      </c>
      <c r="C188" s="345">
        <v>177</v>
      </c>
      <c r="D188" s="149">
        <v>39467</v>
      </c>
      <c r="E188" s="149">
        <v>13406</v>
      </c>
      <c r="F188" s="148">
        <f t="shared" si="2"/>
        <v>33.967618516735499</v>
      </c>
    </row>
    <row r="189" spans="1:6" s="8" customFormat="1" x14ac:dyDescent="0.2">
      <c r="A189" s="145">
        <v>3234</v>
      </c>
      <c r="B189" s="146" t="s">
        <v>3872</v>
      </c>
      <c r="C189" s="345">
        <v>178</v>
      </c>
      <c r="D189" s="149">
        <v>112845</v>
      </c>
      <c r="E189" s="149">
        <v>111657</v>
      </c>
      <c r="F189" s="148">
        <f t="shared" si="2"/>
        <v>98.947228499268917</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2653</v>
      </c>
      <c r="E191" s="149">
        <v>9820</v>
      </c>
      <c r="F191" s="148">
        <f t="shared" si="2"/>
        <v>370.14700339238595</v>
      </c>
    </row>
    <row r="192" spans="1:6" s="8" customFormat="1" x14ac:dyDescent="0.2">
      <c r="A192" s="145">
        <v>3237</v>
      </c>
      <c r="B192" s="146" t="s">
        <v>3875</v>
      </c>
      <c r="C192" s="345">
        <v>181</v>
      </c>
      <c r="D192" s="149">
        <v>27161</v>
      </c>
      <c r="E192" s="149">
        <v>39631</v>
      </c>
      <c r="F192" s="148">
        <f t="shared" si="2"/>
        <v>145.9114171054085</v>
      </c>
    </row>
    <row r="193" spans="1:6" s="8" customFormat="1" x14ac:dyDescent="0.2">
      <c r="A193" s="145">
        <v>3238</v>
      </c>
      <c r="B193" s="146" t="s">
        <v>702</v>
      </c>
      <c r="C193" s="345">
        <v>182</v>
      </c>
      <c r="D193" s="149">
        <v>16675</v>
      </c>
      <c r="E193" s="149">
        <v>8859</v>
      </c>
      <c r="F193" s="148">
        <f t="shared" si="2"/>
        <v>53.127436281859076</v>
      </c>
    </row>
    <row r="194" spans="1:6" s="8" customFormat="1" x14ac:dyDescent="0.2">
      <c r="A194" s="145">
        <v>3239</v>
      </c>
      <c r="B194" s="146" t="s">
        <v>703</v>
      </c>
      <c r="C194" s="345">
        <v>183</v>
      </c>
      <c r="D194" s="149">
        <v>19115</v>
      </c>
      <c r="E194" s="149">
        <v>33247</v>
      </c>
      <c r="F194" s="148">
        <f t="shared" si="2"/>
        <v>173.93146743395241</v>
      </c>
    </row>
    <row r="195" spans="1:6" s="8" customFormat="1" x14ac:dyDescent="0.2">
      <c r="A195" s="145">
        <v>324</v>
      </c>
      <c r="B195" s="146" t="s">
        <v>3584</v>
      </c>
      <c r="C195" s="345">
        <v>184</v>
      </c>
      <c r="D195" s="149"/>
      <c r="E195" s="149">
        <v>13877</v>
      </c>
      <c r="F195" s="148" t="str">
        <f t="shared" si="2"/>
        <v>-</v>
      </c>
    </row>
    <row r="196" spans="1:6" s="8" customFormat="1" x14ac:dyDescent="0.2">
      <c r="A196" s="145">
        <v>329</v>
      </c>
      <c r="B196" s="146" t="s">
        <v>434</v>
      </c>
      <c r="C196" s="345">
        <v>185</v>
      </c>
      <c r="D196" s="147">
        <f>SUM(D197:D203)</f>
        <v>46997</v>
      </c>
      <c r="E196" s="147">
        <f>SUM(E197:E203)</f>
        <v>58388</v>
      </c>
      <c r="F196" s="150">
        <f t="shared" si="2"/>
        <v>124.23771730110434</v>
      </c>
    </row>
    <row r="197" spans="1:6" s="8" customFormat="1" x14ac:dyDescent="0.2">
      <c r="A197" s="145">
        <v>3291</v>
      </c>
      <c r="B197" s="151" t="s">
        <v>1965</v>
      </c>
      <c r="C197" s="345">
        <v>186</v>
      </c>
      <c r="D197" s="149">
        <v>204</v>
      </c>
      <c r="E197" s="149">
        <v>7417</v>
      </c>
      <c r="F197" s="148">
        <f t="shared" si="2"/>
        <v>3635.7843137254904</v>
      </c>
    </row>
    <row r="198" spans="1:6" s="8" customFormat="1" x14ac:dyDescent="0.2">
      <c r="A198" s="145">
        <v>3292</v>
      </c>
      <c r="B198" s="146" t="s">
        <v>1966</v>
      </c>
      <c r="C198" s="345">
        <v>187</v>
      </c>
      <c r="D198" s="149">
        <v>21971</v>
      </c>
      <c r="E198" s="149">
        <v>30864</v>
      </c>
      <c r="F198" s="148">
        <f t="shared" si="2"/>
        <v>140.47608210823358</v>
      </c>
    </row>
    <row r="199" spans="1:6" s="8" customFormat="1" x14ac:dyDescent="0.2">
      <c r="A199" s="145">
        <v>3293</v>
      </c>
      <c r="B199" s="146" t="s">
        <v>1967</v>
      </c>
      <c r="C199" s="345">
        <v>188</v>
      </c>
      <c r="D199" s="149">
        <v>12399</v>
      </c>
      <c r="E199" s="149">
        <v>6842</v>
      </c>
      <c r="F199" s="148">
        <f t="shared" si="2"/>
        <v>55.181869505605285</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12423</v>
      </c>
      <c r="E201" s="149">
        <v>13265</v>
      </c>
      <c r="F201" s="148">
        <f t="shared" si="2"/>
        <v>106.77775094582628</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c r="E203" s="149"/>
      <c r="F203" s="148" t="str">
        <f t="shared" si="2"/>
        <v>-</v>
      </c>
    </row>
    <row r="204" spans="1:6" s="8" customFormat="1" x14ac:dyDescent="0.2">
      <c r="A204" s="145">
        <v>34</v>
      </c>
      <c r="B204" s="151" t="s">
        <v>435</v>
      </c>
      <c r="C204" s="345">
        <v>193</v>
      </c>
      <c r="D204" s="147">
        <f>D205+D210+D218</f>
        <v>3379</v>
      </c>
      <c r="E204" s="147">
        <f>E205+E210+E218</f>
        <v>4876</v>
      </c>
      <c r="F204" s="150">
        <f t="shared" si="2"/>
        <v>144.303048239124</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3379</v>
      </c>
      <c r="E218" s="147">
        <f>SUM(E219:E222)</f>
        <v>4876</v>
      </c>
      <c r="F218" s="150">
        <f t="shared" si="3"/>
        <v>144.303048239124</v>
      </c>
    </row>
    <row r="219" spans="1:6" s="8" customFormat="1" x14ac:dyDescent="0.2">
      <c r="A219" s="145">
        <v>3431</v>
      </c>
      <c r="B219" s="151" t="s">
        <v>3587</v>
      </c>
      <c r="C219" s="345">
        <v>208</v>
      </c>
      <c r="D219" s="149">
        <v>1825</v>
      </c>
      <c r="E219" s="149">
        <v>3761</v>
      </c>
      <c r="F219" s="148">
        <f t="shared" si="3"/>
        <v>206.08219178082189</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1505</v>
      </c>
      <c r="E221" s="149">
        <v>1115</v>
      </c>
      <c r="F221" s="148">
        <f t="shared" si="3"/>
        <v>74.086378737541523</v>
      </c>
    </row>
    <row r="222" spans="1:6" s="8" customFormat="1" x14ac:dyDescent="0.2">
      <c r="A222" s="145">
        <v>3434</v>
      </c>
      <c r="B222" s="146" t="s">
        <v>1861</v>
      </c>
      <c r="C222" s="345">
        <v>211</v>
      </c>
      <c r="D222" s="149">
        <v>49</v>
      </c>
      <c r="E222" s="149"/>
      <c r="F222" s="148">
        <f t="shared" si="3"/>
        <v>0</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3765054</v>
      </c>
      <c r="E292" s="147">
        <f>E159-E290+E291</f>
        <v>4244518</v>
      </c>
      <c r="F292" s="150">
        <f t="shared" si="4"/>
        <v>112.73458494884801</v>
      </c>
    </row>
    <row r="293" spans="1:6" s="8" customFormat="1" x14ac:dyDescent="0.2">
      <c r="A293" s="145" t="s">
        <v>1215</v>
      </c>
      <c r="B293" s="146" t="s">
        <v>3441</v>
      </c>
      <c r="C293" s="345">
        <v>282</v>
      </c>
      <c r="D293" s="147">
        <f>IF(D12&gt;=D292,D12-D292,0)</f>
        <v>20097</v>
      </c>
      <c r="E293" s="147">
        <f>IF(E12&gt;=E292,E12-E292,0)</f>
        <v>25017</v>
      </c>
      <c r="F293" s="150">
        <f t="shared" si="4"/>
        <v>124.4812658605762</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c r="E296" s="149">
        <v>23765</v>
      </c>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43862</v>
      </c>
      <c r="E353" s="147">
        <f>E354+E366+E399+E403+E405</f>
        <v>0</v>
      </c>
      <c r="F353" s="150">
        <f t="shared" si="5"/>
        <v>0</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43862</v>
      </c>
      <c r="E366" s="147">
        <f>E367+E372+E381+E386+E391+E394</f>
        <v>0</v>
      </c>
      <c r="F366" s="150">
        <f t="shared" si="6"/>
        <v>0</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43862</v>
      </c>
      <c r="E372" s="147">
        <f>SUM(E373:E380)</f>
        <v>0</v>
      </c>
      <c r="F372" s="150">
        <f t="shared" si="6"/>
        <v>0</v>
      </c>
    </row>
    <row r="373" spans="1:6" s="8" customFormat="1" x14ac:dyDescent="0.2">
      <c r="A373" s="145">
        <v>4221</v>
      </c>
      <c r="B373" s="146" t="s">
        <v>3941</v>
      </c>
      <c r="C373" s="345">
        <v>361</v>
      </c>
      <c r="D373" s="149">
        <v>43862</v>
      </c>
      <c r="E373" s="149"/>
      <c r="F373" s="148">
        <f t="shared" si="6"/>
        <v>0</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43862</v>
      </c>
      <c r="E411" s="147">
        <f>IF(E353&gt;=E301, E353-E301, 0)</f>
        <v>0</v>
      </c>
      <c r="F411" s="150">
        <f t="shared" si="6"/>
        <v>0</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3785151</v>
      </c>
      <c r="E415" s="147">
        <f>E12+E301</f>
        <v>4269535</v>
      </c>
      <c r="F415" s="150">
        <f t="shared" si="6"/>
        <v>112.79695314665122</v>
      </c>
    </row>
    <row r="416" spans="1:6" s="8" customFormat="1" x14ac:dyDescent="0.2">
      <c r="A416" s="145" t="s">
        <v>1215</v>
      </c>
      <c r="B416" s="146" t="s">
        <v>1993</v>
      </c>
      <c r="C416" s="345">
        <v>404</v>
      </c>
      <c r="D416" s="147">
        <f>D292+D353</f>
        <v>3808916</v>
      </c>
      <c r="E416" s="147">
        <f>E292+E353</f>
        <v>4244518</v>
      </c>
      <c r="F416" s="150">
        <f t="shared" si="6"/>
        <v>111.43637717397812</v>
      </c>
    </row>
    <row r="417" spans="1:6" s="8" customFormat="1" x14ac:dyDescent="0.2">
      <c r="A417" s="145" t="s">
        <v>1215</v>
      </c>
      <c r="B417" s="146" t="s">
        <v>1994</v>
      </c>
      <c r="C417" s="345">
        <v>405</v>
      </c>
      <c r="D417" s="147">
        <f>IF(D415&gt;=D416,D415-D416,0)</f>
        <v>0</v>
      </c>
      <c r="E417" s="147">
        <f>IF(E415&gt;=E416,E415-E416,0)</f>
        <v>25017</v>
      </c>
      <c r="F417" s="150" t="str">
        <f t="shared" si="6"/>
        <v>-</v>
      </c>
    </row>
    <row r="418" spans="1:6" s="8" customFormat="1" x14ac:dyDescent="0.2">
      <c r="A418" s="145" t="s">
        <v>1215</v>
      </c>
      <c r="B418" s="146" t="s">
        <v>1995</v>
      </c>
      <c r="C418" s="345">
        <v>406</v>
      </c>
      <c r="D418" s="147">
        <f>IF(D416&gt;=D415,D416-D415,0)</f>
        <v>23765</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0</v>
      </c>
      <c r="E420" s="147">
        <f>IF(E296-E295+E413-E412&gt;=0,E296-E295+E413-E412,0)</f>
        <v>23765</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3785151</v>
      </c>
      <c r="E642" s="147">
        <f>E415+E423</f>
        <v>4269535</v>
      </c>
      <c r="F642" s="148">
        <f t="shared" si="10"/>
        <v>112.79695314665122</v>
      </c>
    </row>
    <row r="643" spans="1:6" s="8" customFormat="1" x14ac:dyDescent="0.2">
      <c r="A643" s="145" t="s">
        <v>1215</v>
      </c>
      <c r="B643" s="146" t="s">
        <v>1246</v>
      </c>
      <c r="C643" s="345">
        <v>630</v>
      </c>
      <c r="D643" s="147">
        <f>D416+D531</f>
        <v>3808916</v>
      </c>
      <c r="E643" s="147">
        <f>E416+E531</f>
        <v>4244518</v>
      </c>
      <c r="F643" s="148">
        <f t="shared" si="10"/>
        <v>111.43637717397812</v>
      </c>
    </row>
    <row r="644" spans="1:6" s="8" customFormat="1" x14ac:dyDescent="0.2">
      <c r="A644" s="145" t="s">
        <v>1215</v>
      </c>
      <c r="B644" s="146" t="s">
        <v>1247</v>
      </c>
      <c r="C644" s="345">
        <v>631</v>
      </c>
      <c r="D644" s="147">
        <f>IF(D642&gt;=D643,D642-D643,0)</f>
        <v>0</v>
      </c>
      <c r="E644" s="147">
        <f>IF(E642&gt;=E643,E642-E643,0)</f>
        <v>25017</v>
      </c>
      <c r="F644" s="148" t="str">
        <f t="shared" si="10"/>
        <v>-</v>
      </c>
    </row>
    <row r="645" spans="1:6" s="8" customFormat="1" x14ac:dyDescent="0.2">
      <c r="A645" s="145" t="s">
        <v>1215</v>
      </c>
      <c r="B645" s="146" t="s">
        <v>1248</v>
      </c>
      <c r="C645" s="345">
        <v>632</v>
      </c>
      <c r="D645" s="147">
        <f>IF(D643&gt;=D642,D643-D642,0)</f>
        <v>23765</v>
      </c>
      <c r="E645" s="147">
        <f>IF(E643&gt;=E642,E643-E642,0)</f>
        <v>0</v>
      </c>
      <c r="F645" s="148">
        <f t="shared" si="10"/>
        <v>0</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0</v>
      </c>
      <c r="E647" s="147">
        <f>IF(E420-E419+E641-E640&gt;=0,E420-E419+E641-E640,0)</f>
        <v>23765</v>
      </c>
      <c r="F647" s="148" t="str">
        <f t="shared" si="10"/>
        <v>-</v>
      </c>
    </row>
    <row r="648" spans="1:6" s="8" customFormat="1" x14ac:dyDescent="0.2">
      <c r="A648" s="145" t="s">
        <v>1215</v>
      </c>
      <c r="B648" s="146" t="s">
        <v>1251</v>
      </c>
      <c r="C648" s="345">
        <v>635</v>
      </c>
      <c r="D648" s="147">
        <f>IF(D644+D646-D645-D647&gt;=0,D644+D646-D645-D647,0)</f>
        <v>0</v>
      </c>
      <c r="E648" s="147">
        <f>IF(E644+E646-E645-E647&gt;=0,E644+E646-E645-E647,0)</f>
        <v>1252</v>
      </c>
      <c r="F648" s="148" t="str">
        <f t="shared" si="10"/>
        <v>-</v>
      </c>
    </row>
    <row r="649" spans="1:6" s="8" customFormat="1" x14ac:dyDescent="0.2">
      <c r="A649" s="145" t="s">
        <v>1215</v>
      </c>
      <c r="B649" s="146" t="s">
        <v>176</v>
      </c>
      <c r="C649" s="345">
        <v>636</v>
      </c>
      <c r="D649" s="147">
        <f>IF(D645+D647-D644-D646&gt;=0,D645+D647-D644-D646,0)</f>
        <v>23765</v>
      </c>
      <c r="E649" s="147">
        <f>IF(E645+E647-E644-E646&gt;=0,E645+E647-E644-E646,0)</f>
        <v>0</v>
      </c>
      <c r="F649" s="148">
        <f t="shared" si="10"/>
        <v>0</v>
      </c>
    </row>
    <row r="650" spans="1:6" s="8" customFormat="1" ht="24" x14ac:dyDescent="0.2">
      <c r="A650" s="156" t="s">
        <v>3810</v>
      </c>
      <c r="B650" s="157" t="s">
        <v>177</v>
      </c>
      <c r="C650" s="347">
        <v>637</v>
      </c>
      <c r="D650" s="158">
        <v>289699</v>
      </c>
      <c r="E650" s="158">
        <v>282738</v>
      </c>
      <c r="F650" s="159">
        <f t="shared" si="10"/>
        <v>97.597161191443533</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10272</v>
      </c>
      <c r="E652" s="149">
        <v>1561</v>
      </c>
      <c r="F652" s="148">
        <f t="shared" ref="F652:F677" si="11">IF(D652&lt;&gt;0,IF(E652/D652&gt;=100,"&gt;&gt;100",E652/D652*100),"-")</f>
        <v>15.19665109034268</v>
      </c>
    </row>
    <row r="653" spans="1:6" s="8" customFormat="1" x14ac:dyDescent="0.2">
      <c r="A653" s="145" t="s">
        <v>1208</v>
      </c>
      <c r="B653" s="146" t="s">
        <v>2750</v>
      </c>
      <c r="C653" s="345">
        <v>639</v>
      </c>
      <c r="D653" s="149">
        <v>696896</v>
      </c>
      <c r="E653" s="149">
        <v>788209</v>
      </c>
      <c r="F653" s="148">
        <f t="shared" si="11"/>
        <v>113.10281591514372</v>
      </c>
    </row>
    <row r="654" spans="1:6" s="8" customFormat="1" x14ac:dyDescent="0.2">
      <c r="A654" s="145" t="s">
        <v>1209</v>
      </c>
      <c r="B654" s="146" t="s">
        <v>3586</v>
      </c>
      <c r="C654" s="345">
        <v>640</v>
      </c>
      <c r="D654" s="149">
        <v>705607</v>
      </c>
      <c r="E654" s="149">
        <v>742393</v>
      </c>
      <c r="F654" s="148">
        <f t="shared" si="11"/>
        <v>105.21338365407374</v>
      </c>
    </row>
    <row r="655" spans="1:6" s="8" customFormat="1" x14ac:dyDescent="0.2">
      <c r="A655" s="145">
        <v>11</v>
      </c>
      <c r="B655" s="146" t="s">
        <v>181</v>
      </c>
      <c r="C655" s="345">
        <v>641</v>
      </c>
      <c r="D655" s="147">
        <f>+D652+D653-D654</f>
        <v>1561</v>
      </c>
      <c r="E655" s="147">
        <f>+E652+E653-E654</f>
        <v>47377</v>
      </c>
      <c r="F655" s="150">
        <f t="shared" si="11"/>
        <v>3035.0416399743754</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23</v>
      </c>
      <c r="E657" s="149">
        <v>23</v>
      </c>
      <c r="F657" s="148">
        <f t="shared" si="11"/>
        <v>100</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23</v>
      </c>
      <c r="E659" s="149">
        <v>23</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v>13840</v>
      </c>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c r="E698" s="149"/>
      <c r="F698" s="148" t="str">
        <f t="shared" si="12"/>
        <v>-</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v>3649</v>
      </c>
      <c r="E702" s="149"/>
      <c r="F702" s="148">
        <f>IF(D702&lt;&gt;0,IF(E702/D702&gt;=100,"&gt;&gt;100",E702/D702*100),"-")</f>
        <v>0</v>
      </c>
    </row>
    <row r="703" spans="1:6" s="8" customFormat="1" x14ac:dyDescent="0.2">
      <c r="A703" s="145">
        <v>32121</v>
      </c>
      <c r="B703" s="146" t="s">
        <v>3797</v>
      </c>
      <c r="C703" s="345">
        <v>689</v>
      </c>
      <c r="D703" s="149">
        <v>62671</v>
      </c>
      <c r="E703" s="149">
        <v>85936</v>
      </c>
      <c r="F703" s="148">
        <f>IF(D703&lt;&gt;0,IF(E703/D703&gt;=100,"&gt;&gt;100",E703/D703*100),"-")</f>
        <v>137.12243302324839</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2653</v>
      </c>
      <c r="E705" s="149">
        <v>9820</v>
      </c>
      <c r="F705" s="148">
        <f>IF(D705&lt;&gt;0,IF(E705/D705&gt;=100,"&gt;&gt;100",E705/D705*100),"-")</f>
        <v>370.14700339238595</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v>26761</v>
      </c>
      <c r="E708" s="149">
        <v>19881</v>
      </c>
      <c r="F708" s="148">
        <f>IF(D708&lt;&gt;0,IF(E708/D708&gt;=100,"&gt;&gt;100",E708/D708*100),"-")</f>
        <v>74.290945779305702</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204</v>
      </c>
      <c r="E710" s="149">
        <v>7417</v>
      </c>
      <c r="F710" s="148">
        <f t="shared" ref="F710:F773" si="13">IF(D710&lt;&gt;0,IF(E710/D710&gt;=100,"&gt;&gt;100",E710/D710*100),"-")</f>
        <v>3635.7843137254904</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Verica Peranović</v>
      </c>
      <c r="D995" s="293"/>
      <c r="E995" s="293"/>
    </row>
    <row r="996" spans="1:5" ht="15" customHeight="1" x14ac:dyDescent="0.2">
      <c r="A996" s="291" t="str">
        <f>IF(RefStr!H27="","Telefon za kontakt: _________________","Telefon za kontakt: " &amp; RefStr!H27)</f>
        <v>Telefon za kontakt: 01/4550-875</v>
      </c>
      <c r="C996" s="292"/>
    </row>
    <row r="997" spans="1:5" ht="15" customHeight="1" x14ac:dyDescent="0.2">
      <c r="A997" s="291" t="str">
        <f>IF(RefStr!H33="","Odgovorna osoba: _____________________________","Odgovorna osoba: " &amp; RefStr!H33)</f>
        <v>Odgovorna osoba: Nela Bodrožić Selak</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8037007874015748" right="0.39370078740157483" top="0.59055118110236227" bottom="0.78740157480314965" header="0.39370078740157483" footer="0.59055118110236227"/>
  <pageSetup scale="72"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99" activePane="bottomLeft" state="frozen"/>
      <selection pane="bottomLeft" activeCell="E288" sqref="E28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48402</v>
      </c>
      <c r="C4" s="429"/>
      <c r="D4" s="429"/>
      <c r="E4" s="430">
        <f>SUM(Skriveni!G977:G1286)</f>
        <v>7108421.3839999996</v>
      </c>
      <c r="F4" s="431"/>
    </row>
    <row r="5" spans="1:6" ht="15" customHeight="1" x14ac:dyDescent="0.2">
      <c r="B5" s="428" t="str">
        <f>"Naziv: "&amp;IF(RefStr!B10&lt;&gt;"",RefStr!B10,"_______________________________________")</f>
        <v>Naziv: Centar za posebno skrbništvo</v>
      </c>
      <c r="C5" s="429"/>
      <c r="D5" s="429"/>
      <c r="E5" s="432" t="s">
        <v>7</v>
      </c>
      <c r="F5" s="432"/>
    </row>
    <row r="6" spans="1:6" ht="15" customHeight="1" x14ac:dyDescent="0.2">
      <c r="A6" s="24"/>
      <c r="B6" s="426" t="str">
        <f xml:space="preserve"> "Razina: " &amp; RefStr!B16 &amp; ", Razdjel: " &amp; TEXT(INT(VALUE(RefStr!B20)), "000")</f>
        <v>Razina: 11, Razdjel: 102</v>
      </c>
      <c r="C6" s="427"/>
      <c r="D6" s="427"/>
      <c r="E6" s="427"/>
      <c r="F6" s="427"/>
    </row>
    <row r="7" spans="1:6" ht="15" customHeight="1" x14ac:dyDescent="0.2">
      <c r="A7" s="24"/>
      <c r="B7" s="426" t="str">
        <f>"Djelatnost: " &amp; RefStr!B18 &amp; " " &amp; RefStr!C18</f>
        <v>Djelatnost: 6910 Pravne djelatnosti</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941659</v>
      </c>
      <c r="E12" s="96">
        <f>E13+E74</f>
        <v>1276398</v>
      </c>
      <c r="F12" s="123">
        <f t="shared" ref="F12:F75" si="0">IF(D12&gt;0,IF(E12/D12&gt;=100,"&gt;&gt;100",E12/D12*100),"-")</f>
        <v>135.54779384044542</v>
      </c>
    </row>
    <row r="13" spans="1:6" s="3" customFormat="1" x14ac:dyDescent="0.2">
      <c r="A13" s="132">
        <v>0</v>
      </c>
      <c r="B13" s="314" t="s">
        <v>521</v>
      </c>
      <c r="C13" s="303">
        <v>2</v>
      </c>
      <c r="D13" s="97">
        <f>D14+D18+D57+D58+D62+D69</f>
        <v>648988</v>
      </c>
      <c r="E13" s="97">
        <f>E14+E18+E57+E58+E62+E69</f>
        <v>946073</v>
      </c>
      <c r="F13" s="124">
        <f t="shared" si="0"/>
        <v>145.7766553464779</v>
      </c>
    </row>
    <row r="14" spans="1:6" s="3" customFormat="1" x14ac:dyDescent="0.2">
      <c r="A14" s="132" t="s">
        <v>1564</v>
      </c>
      <c r="B14" s="314" t="s">
        <v>3259</v>
      </c>
      <c r="C14" s="303">
        <v>3</v>
      </c>
      <c r="D14" s="97">
        <f>D15+D16-D17</f>
        <v>0</v>
      </c>
      <c r="E14" s="97">
        <f>E15+E16-E17</f>
        <v>0</v>
      </c>
      <c r="F14" s="124" t="str">
        <f t="shared" si="0"/>
        <v>-</v>
      </c>
    </row>
    <row r="15" spans="1:6" s="3" customFormat="1" x14ac:dyDescent="0.2">
      <c r="A15" s="132" t="s">
        <v>3260</v>
      </c>
      <c r="B15" s="314" t="s">
        <v>3261</v>
      </c>
      <c r="C15" s="303">
        <v>4</v>
      </c>
      <c r="D15" s="94"/>
      <c r="E15" s="94"/>
      <c r="F15" s="125" t="str">
        <f t="shared" si="0"/>
        <v>-</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648988</v>
      </c>
      <c r="E18" s="97">
        <f>E19+E25+E35+E41+E47+E51</f>
        <v>946073</v>
      </c>
      <c r="F18" s="124">
        <f t="shared" si="0"/>
        <v>145.7766553464779</v>
      </c>
    </row>
    <row r="19" spans="1:6" s="3" customFormat="1" x14ac:dyDescent="0.2">
      <c r="A19" s="315" t="s">
        <v>362</v>
      </c>
      <c r="B19" s="314" t="s">
        <v>3928</v>
      </c>
      <c r="C19" s="303">
        <v>8</v>
      </c>
      <c r="D19" s="97">
        <f>SUM(D20:D23)-D24</f>
        <v>0</v>
      </c>
      <c r="E19" s="97">
        <f>SUM(E20:E23)-E24</f>
        <v>0</v>
      </c>
      <c r="F19" s="124" t="str">
        <f t="shared" si="0"/>
        <v>-</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c r="E21" s="94"/>
      <c r="F21" s="125" t="str">
        <f t="shared" si="0"/>
        <v>-</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c r="E24" s="94"/>
      <c r="F24" s="125" t="str">
        <f t="shared" si="0"/>
        <v>-</v>
      </c>
    </row>
    <row r="25" spans="1:6" s="3" customFormat="1" x14ac:dyDescent="0.2">
      <c r="A25" s="315" t="s">
        <v>1156</v>
      </c>
      <c r="B25" s="314" t="s">
        <v>1261</v>
      </c>
      <c r="C25" s="303">
        <v>14</v>
      </c>
      <c r="D25" s="97">
        <f>SUM(D26:D33)-D34</f>
        <v>130678</v>
      </c>
      <c r="E25" s="97">
        <f>SUM(E26:E33)-E34</f>
        <v>87826</v>
      </c>
      <c r="F25" s="124">
        <f t="shared" si="0"/>
        <v>67.207946249559996</v>
      </c>
    </row>
    <row r="26" spans="1:6" s="3" customFormat="1" x14ac:dyDescent="0.2">
      <c r="A26" s="132" t="s">
        <v>1157</v>
      </c>
      <c r="B26" s="314" t="s">
        <v>3941</v>
      </c>
      <c r="C26" s="303">
        <v>15</v>
      </c>
      <c r="D26" s="94">
        <v>260578</v>
      </c>
      <c r="E26" s="94">
        <v>273429</v>
      </c>
      <c r="F26" s="125">
        <f t="shared" si="0"/>
        <v>104.93172869543861</v>
      </c>
    </row>
    <row r="27" spans="1:6" s="3" customFormat="1" x14ac:dyDescent="0.2">
      <c r="A27" s="132" t="s">
        <v>1158</v>
      </c>
      <c r="B27" s="314" t="s">
        <v>3965</v>
      </c>
      <c r="C27" s="303">
        <v>16</v>
      </c>
      <c r="D27" s="94"/>
      <c r="E27" s="94"/>
      <c r="F27" s="125" t="str">
        <f t="shared" si="0"/>
        <v>-</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c r="E32" s="94"/>
      <c r="F32" s="125" t="str">
        <f t="shared" si="0"/>
        <v>-</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129900</v>
      </c>
      <c r="E34" s="94">
        <v>185603</v>
      </c>
      <c r="F34" s="125">
        <f t="shared" si="0"/>
        <v>142.88144726712858</v>
      </c>
    </row>
    <row r="35" spans="1:6" s="3" customFormat="1" x14ac:dyDescent="0.2">
      <c r="A35" s="316" t="s">
        <v>2455</v>
      </c>
      <c r="B35" s="314" t="s">
        <v>3133</v>
      </c>
      <c r="C35" s="303">
        <v>24</v>
      </c>
      <c r="D35" s="97">
        <f>SUM(D36:D39)-D40</f>
        <v>518310</v>
      </c>
      <c r="E35" s="97">
        <f>SUM(E36:E39)-E40</f>
        <v>858247</v>
      </c>
      <c r="F35" s="124">
        <f t="shared" si="0"/>
        <v>165.58565337346377</v>
      </c>
    </row>
    <row r="36" spans="1:6" s="3" customFormat="1" x14ac:dyDescent="0.2">
      <c r="A36" s="272" t="s">
        <v>2870</v>
      </c>
      <c r="B36" s="314" t="s">
        <v>3948</v>
      </c>
      <c r="C36" s="303">
        <v>25</v>
      </c>
      <c r="D36" s="94">
        <v>647888</v>
      </c>
      <c r="E36" s="94">
        <v>1117402</v>
      </c>
      <c r="F36" s="125">
        <f t="shared" si="0"/>
        <v>172.46838959820218</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129578</v>
      </c>
      <c r="E40" s="94">
        <v>259155</v>
      </c>
      <c r="F40" s="125">
        <f t="shared" si="0"/>
        <v>199.99922826405717</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87157</v>
      </c>
      <c r="E60" s="94">
        <v>91685</v>
      </c>
      <c r="F60" s="125">
        <f t="shared" si="0"/>
        <v>105.19522241472285</v>
      </c>
    </row>
    <row r="61" spans="1:6" s="3" customFormat="1" x14ac:dyDescent="0.2">
      <c r="A61" s="132" t="s">
        <v>456</v>
      </c>
      <c r="B61" s="314" t="s">
        <v>617</v>
      </c>
      <c r="C61" s="303">
        <v>50</v>
      </c>
      <c r="D61" s="94">
        <v>87157</v>
      </c>
      <c r="E61" s="94">
        <v>91685</v>
      </c>
      <c r="F61" s="125">
        <f t="shared" si="0"/>
        <v>105.19522241472285</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292671</v>
      </c>
      <c r="E74" s="97">
        <f>E75+E84+E92+E123+E139+E151+E168+E169</f>
        <v>330325</v>
      </c>
      <c r="F74" s="124">
        <f t="shared" si="0"/>
        <v>112.86564094153503</v>
      </c>
    </row>
    <row r="75" spans="1:6" s="3" customFormat="1" x14ac:dyDescent="0.2">
      <c r="A75" s="272" t="s">
        <v>2744</v>
      </c>
      <c r="B75" s="314" t="s">
        <v>322</v>
      </c>
      <c r="C75" s="303">
        <v>64</v>
      </c>
      <c r="D75" s="97">
        <f>+D76+D81+D82+D83</f>
        <v>1561</v>
      </c>
      <c r="E75" s="97">
        <f>+E76+E81+E82+E83</f>
        <v>47377</v>
      </c>
      <c r="F75" s="124">
        <f t="shared" si="0"/>
        <v>3035.0416399743754</v>
      </c>
    </row>
    <row r="76" spans="1:6" s="3" customFormat="1" x14ac:dyDescent="0.2">
      <c r="A76" s="132" t="s">
        <v>3429</v>
      </c>
      <c r="B76" s="317" t="s">
        <v>1885</v>
      </c>
      <c r="C76" s="303">
        <v>65</v>
      </c>
      <c r="D76" s="97">
        <f>SUM(D77:D80)</f>
        <v>1561</v>
      </c>
      <c r="E76" s="97">
        <f>SUM(E77:E80)</f>
        <v>47377</v>
      </c>
      <c r="F76" s="124">
        <f t="shared" ref="F76:F139" si="1">IF(D76&gt;0,IF(E76/D76&gt;=100,"&gt;&gt;100",E76/D76*100),"-")</f>
        <v>3035.0416399743754</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1561</v>
      </c>
      <c r="E78" s="94">
        <v>47377</v>
      </c>
      <c r="F78" s="125">
        <f t="shared" si="1"/>
        <v>3035.0416399743754</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1411</v>
      </c>
      <c r="E84" s="97">
        <f>+E85+SUM(E88:E91)</f>
        <v>210</v>
      </c>
      <c r="F84" s="124">
        <f t="shared" si="1"/>
        <v>14.883061658398301</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v>210</v>
      </c>
      <c r="E88" s="94">
        <v>210</v>
      </c>
      <c r="F88" s="125">
        <f t="shared" si="1"/>
        <v>100</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1201</v>
      </c>
      <c r="E91" s="94">
        <v>0</v>
      </c>
      <c r="F91" s="125">
        <f t="shared" si="1"/>
        <v>0</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289699</v>
      </c>
      <c r="E169" s="97">
        <f>SUM(E170:E172)</f>
        <v>282738</v>
      </c>
      <c r="F169" s="124">
        <f t="shared" si="2"/>
        <v>97.597161191443533</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289699</v>
      </c>
      <c r="E172" s="94">
        <v>282738</v>
      </c>
      <c r="F172" s="125">
        <f t="shared" si="2"/>
        <v>97.597161191443533</v>
      </c>
    </row>
    <row r="173" spans="1:6" s="3" customFormat="1" x14ac:dyDescent="0.2">
      <c r="A173" s="272"/>
      <c r="B173" s="314" t="s">
        <v>1068</v>
      </c>
      <c r="C173" s="303">
        <v>162</v>
      </c>
      <c r="D173" s="97">
        <f>D174+D234</f>
        <v>941660</v>
      </c>
      <c r="E173" s="97">
        <f>E174+E234</f>
        <v>1276398</v>
      </c>
      <c r="F173" s="124">
        <f t="shared" si="2"/>
        <v>135.54764989486651</v>
      </c>
    </row>
    <row r="174" spans="1:6" s="3" customFormat="1" x14ac:dyDescent="0.2">
      <c r="A174" s="272" t="s">
        <v>3813</v>
      </c>
      <c r="B174" s="314" t="s">
        <v>1145</v>
      </c>
      <c r="C174" s="303">
        <v>163</v>
      </c>
      <c r="D174" s="97">
        <f>D175+D186+D187+D203+D231</f>
        <v>316437</v>
      </c>
      <c r="E174" s="97">
        <f>E175+E186+E187+E203+E231</f>
        <v>329073</v>
      </c>
      <c r="F174" s="124">
        <f t="shared" si="2"/>
        <v>103.99321191896018</v>
      </c>
    </row>
    <row r="175" spans="1:6" s="3" customFormat="1" x14ac:dyDescent="0.2">
      <c r="A175" s="272" t="s">
        <v>1181</v>
      </c>
      <c r="B175" s="314" t="s">
        <v>1547</v>
      </c>
      <c r="C175" s="303">
        <v>164</v>
      </c>
      <c r="D175" s="97">
        <f>SUM(D176:D178)+SUM(D182:D185)</f>
        <v>316437</v>
      </c>
      <c r="E175" s="97">
        <f>SUM(E176:E178)+SUM(E182:E185)</f>
        <v>329073</v>
      </c>
      <c r="F175" s="124">
        <f t="shared" si="2"/>
        <v>103.99321191896018</v>
      </c>
    </row>
    <row r="176" spans="1:6" s="3" customFormat="1" x14ac:dyDescent="0.2">
      <c r="A176" s="272" t="s">
        <v>1182</v>
      </c>
      <c r="B176" s="314" t="s">
        <v>1183</v>
      </c>
      <c r="C176" s="303">
        <v>165</v>
      </c>
      <c r="D176" s="94">
        <v>283535</v>
      </c>
      <c r="E176" s="94">
        <v>272701</v>
      </c>
      <c r="F176" s="125">
        <f t="shared" si="2"/>
        <v>96.178954979103111</v>
      </c>
    </row>
    <row r="177" spans="1:6" s="3" customFormat="1" x14ac:dyDescent="0.2">
      <c r="A177" s="272" t="s">
        <v>1184</v>
      </c>
      <c r="B177" s="314" t="s">
        <v>1185</v>
      </c>
      <c r="C177" s="303">
        <v>166</v>
      </c>
      <c r="D177" s="94">
        <v>31522</v>
      </c>
      <c r="E177" s="94">
        <v>55942</v>
      </c>
      <c r="F177" s="125">
        <f t="shared" si="2"/>
        <v>177.46970369900387</v>
      </c>
    </row>
    <row r="178" spans="1:6" s="3" customFormat="1" x14ac:dyDescent="0.2">
      <c r="A178" s="272" t="s">
        <v>1186</v>
      </c>
      <c r="B178" s="317" t="s">
        <v>2842</v>
      </c>
      <c r="C178" s="303">
        <v>167</v>
      </c>
      <c r="D178" s="97">
        <f>SUM(D179:D181)</f>
        <v>172</v>
      </c>
      <c r="E178" s="97">
        <f>SUM(E179:E181)</f>
        <v>430</v>
      </c>
      <c r="F178" s="124">
        <f t="shared" si="2"/>
        <v>250</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172</v>
      </c>
      <c r="E181" s="94">
        <v>430</v>
      </c>
      <c r="F181" s="125">
        <f t="shared" si="2"/>
        <v>250</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1208</v>
      </c>
      <c r="E185" s="94"/>
      <c r="F185" s="125">
        <f t="shared" si="2"/>
        <v>0</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625223</v>
      </c>
      <c r="E234" s="97">
        <f>+E235+E243-E247+E251+E252+E253</f>
        <v>947325</v>
      </c>
      <c r="F234" s="124">
        <f t="shared" si="3"/>
        <v>151.51793839957904</v>
      </c>
    </row>
    <row r="235" spans="1:6" s="3" customFormat="1" x14ac:dyDescent="0.2">
      <c r="A235" s="132" t="s">
        <v>1279</v>
      </c>
      <c r="B235" s="314" t="s">
        <v>3395</v>
      </c>
      <c r="C235" s="303">
        <v>224</v>
      </c>
      <c r="D235" s="97">
        <f>D236-D239</f>
        <v>648988</v>
      </c>
      <c r="E235" s="97">
        <f>E236-E239</f>
        <v>946073</v>
      </c>
      <c r="F235" s="124">
        <f t="shared" si="3"/>
        <v>145.7766553464779</v>
      </c>
    </row>
    <row r="236" spans="1:6" s="3" customFormat="1" x14ac:dyDescent="0.2">
      <c r="A236" s="132" t="s">
        <v>1280</v>
      </c>
      <c r="B236" s="314" t="s">
        <v>3396</v>
      </c>
      <c r="C236" s="303">
        <v>225</v>
      </c>
      <c r="D236" s="97">
        <f>SUM(D237:D238)</f>
        <v>648988</v>
      </c>
      <c r="E236" s="97">
        <f>SUM(E237:E238)</f>
        <v>946073</v>
      </c>
      <c r="F236" s="124">
        <f t="shared" si="3"/>
        <v>145.7766553464779</v>
      </c>
    </row>
    <row r="237" spans="1:6" s="3" customFormat="1" x14ac:dyDescent="0.2">
      <c r="A237" s="132" t="s">
        <v>1281</v>
      </c>
      <c r="B237" s="314" t="s">
        <v>1282</v>
      </c>
      <c r="C237" s="303">
        <v>226</v>
      </c>
      <c r="D237" s="94"/>
      <c r="E237" s="94"/>
      <c r="F237" s="125" t="str">
        <f t="shared" si="3"/>
        <v>-</v>
      </c>
    </row>
    <row r="238" spans="1:6" s="3" customFormat="1" x14ac:dyDescent="0.2">
      <c r="A238" s="132" t="s">
        <v>1283</v>
      </c>
      <c r="B238" s="314" t="s">
        <v>1284</v>
      </c>
      <c r="C238" s="303">
        <v>227</v>
      </c>
      <c r="D238" s="94">
        <v>648988</v>
      </c>
      <c r="E238" s="94">
        <v>946073</v>
      </c>
      <c r="F238" s="125">
        <f t="shared" si="3"/>
        <v>145.7766553464779</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0</v>
      </c>
      <c r="E243" s="97">
        <f>SUM(E244:E246)</f>
        <v>1252</v>
      </c>
      <c r="F243" s="124" t="str">
        <f t="shared" si="3"/>
        <v>-</v>
      </c>
    </row>
    <row r="244" spans="1:6" s="3" customFormat="1" x14ac:dyDescent="0.2">
      <c r="A244" s="132" t="s">
        <v>2861</v>
      </c>
      <c r="B244" s="314" t="s">
        <v>4121</v>
      </c>
      <c r="C244" s="303">
        <v>233</v>
      </c>
      <c r="D244" s="94"/>
      <c r="E244" s="94">
        <v>1252</v>
      </c>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23765</v>
      </c>
      <c r="E247" s="97">
        <f>SUM(E248:E250)</f>
        <v>0</v>
      </c>
      <c r="F247" s="124">
        <f t="shared" si="3"/>
        <v>0</v>
      </c>
    </row>
    <row r="248" spans="1:6" s="3" customFormat="1" x14ac:dyDescent="0.2">
      <c r="A248" s="132" t="s">
        <v>2927</v>
      </c>
      <c r="B248" s="314" t="s">
        <v>2807</v>
      </c>
      <c r="C248" s="303">
        <v>237</v>
      </c>
      <c r="D248" s="94">
        <v>23765</v>
      </c>
      <c r="E248" s="94"/>
      <c r="F248" s="125">
        <f t="shared" si="3"/>
        <v>0</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1993046</v>
      </c>
      <c r="E255" s="97">
        <f>E256</f>
        <v>1993046</v>
      </c>
      <c r="F255" s="124">
        <f t="shared" si="3"/>
        <v>100</v>
      </c>
    </row>
    <row r="256" spans="1:6" s="3" customFormat="1" x14ac:dyDescent="0.2">
      <c r="A256" s="319" t="s">
        <v>302</v>
      </c>
      <c r="B256" s="320" t="s">
        <v>303</v>
      </c>
      <c r="C256" s="306">
        <v>245</v>
      </c>
      <c r="D256" s="95">
        <v>1993046</v>
      </c>
      <c r="E256" s="95">
        <v>1993046</v>
      </c>
      <c r="F256" s="126">
        <f t="shared" si="3"/>
        <v>100</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1201</v>
      </c>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316437</v>
      </c>
      <c r="E287" s="94"/>
      <c r="F287" s="125">
        <f t="shared" si="4"/>
        <v>0</v>
      </c>
    </row>
    <row r="288" spans="1:6" s="3" customFormat="1" x14ac:dyDescent="0.2">
      <c r="A288" s="132" t="s">
        <v>3177</v>
      </c>
      <c r="B288" s="314" t="s">
        <v>3274</v>
      </c>
      <c r="C288" s="303">
        <v>276</v>
      </c>
      <c r="D288" s="94"/>
      <c r="E288" s="94">
        <v>329073</v>
      </c>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Verica Peranović</v>
      </c>
      <c r="B325" s="291"/>
      <c r="D325" s="293"/>
      <c r="E325" s="293"/>
      <c r="F325" s="291"/>
      <c r="G325" s="307"/>
    </row>
    <row r="326" spans="1:7" s="292" customFormat="1" ht="15" customHeight="1" x14ac:dyDescent="0.2">
      <c r="A326" s="291" t="str">
        <f>IF(RefStr!H27="","Telefon za kontakt: _________________","Telefon za kontakt: " &amp; RefStr!H27)</f>
        <v>Telefon za kontakt: 01/4550-875</v>
      </c>
      <c r="B326" s="291"/>
      <c r="F326" s="291"/>
      <c r="G326" s="307"/>
    </row>
    <row r="327" spans="1:7" s="292" customFormat="1" ht="15" customHeight="1" x14ac:dyDescent="0.2">
      <c r="A327" s="291" t="str">
        <f>IF(RefStr!H33="","Odgovorna osoba: _____________________________","Odgovorna osoba: " &amp; RefStr!H33)</f>
        <v>Odgovorna osoba: Nela Bodrožić Selak</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25" activePane="bottomLeft" state="frozen"/>
      <selection pane="bottomLeft" activeCell="D143" sqref="D14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48402</v>
      </c>
      <c r="C4" s="429"/>
      <c r="D4" s="429"/>
      <c r="E4" s="430">
        <f>SUM(Skriveni!G1287:G1423)</f>
        <v>4833144.9759999998</v>
      </c>
      <c r="F4" s="431"/>
    </row>
    <row r="5" spans="1:6" ht="15" customHeight="1" x14ac:dyDescent="0.2">
      <c r="B5" s="428" t="str">
        <f>"Naziv: "&amp;IF(RefStr!B10&lt;&gt;"",RefStr!B10,"_______________________________________")</f>
        <v>Naziv: Centar za posebno skrbništvo</v>
      </c>
      <c r="C5" s="429"/>
      <c r="D5" s="429"/>
      <c r="E5" s="432" t="s">
        <v>7</v>
      </c>
      <c r="F5" s="432"/>
    </row>
    <row r="6" spans="1:6" ht="15" customHeight="1" x14ac:dyDescent="0.2">
      <c r="A6" s="24"/>
      <c r="B6" s="426" t="str">
        <f xml:space="preserve"> "Razina: " &amp; RefStr!B16 &amp; ", Razdjel: " &amp; TEXT(INT(VALUE(RefStr!B20)), "000")</f>
        <v>Razina: 11, Razdjel: 102</v>
      </c>
      <c r="C6" s="427"/>
      <c r="D6" s="427"/>
      <c r="E6" s="427"/>
      <c r="F6" s="427"/>
    </row>
    <row r="7" spans="1:6" ht="15" customHeight="1" x14ac:dyDescent="0.2">
      <c r="A7" s="24"/>
      <c r="B7" s="426" t="str">
        <f>"Djelatnost: " &amp; RefStr!B18 &amp; " " &amp; RefStr!C18</f>
        <v>Djelatnost: 6910 Pravne djelatnosti</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3808916</v>
      </c>
      <c r="E136" s="97">
        <f>E137+E140+SUM(E141:E147)</f>
        <v>4244518</v>
      </c>
      <c r="F136" s="125">
        <f t="shared" si="1"/>
        <v>111.43637717397812</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v>3808916</v>
      </c>
      <c r="E142" s="94">
        <v>4239534</v>
      </c>
      <c r="F142" s="125">
        <f t="shared" ref="F142:F148" si="2">IF(D142&gt;0,IF(E142/D142&gt;=100,"&gt;&gt;100",E142/D142*100),"-")</f>
        <v>111.30552629672064</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v>4984</v>
      </c>
      <c r="F147" s="125" t="str">
        <f t="shared" si="2"/>
        <v>-</v>
      </c>
    </row>
    <row r="148" spans="1:7" s="3" customFormat="1" x14ac:dyDescent="0.2">
      <c r="A148" s="311"/>
      <c r="B148" s="106" t="s">
        <v>2673</v>
      </c>
      <c r="C148" s="306">
        <v>137</v>
      </c>
      <c r="D148" s="107">
        <f>D12+D29+D35+D42+D82+D89+D96+D114+D121+D136</f>
        <v>3808916</v>
      </c>
      <c r="E148" s="107">
        <f>E12+E29+E35+E42+E82+E89+E96+E114+E121+E136</f>
        <v>4244518</v>
      </c>
      <c r="F148" s="126">
        <f t="shared" si="2"/>
        <v>111.43637717397812</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Verica Peranović</v>
      </c>
      <c r="B151" s="291"/>
      <c r="D151" s="293"/>
      <c r="E151" s="293"/>
      <c r="F151" s="291"/>
      <c r="G151" s="307"/>
    </row>
    <row r="152" spans="1:7" s="292" customFormat="1" ht="15" customHeight="1" x14ac:dyDescent="0.2">
      <c r="A152" s="291" t="str">
        <f>IF(RefStr!H27="","Telefon za kontakt: _________________","Telefon za kontakt: " &amp; RefStr!H27)</f>
        <v>Telefon za kontakt: 01/4550-875</v>
      </c>
      <c r="B152" s="291"/>
      <c r="E152" s="291"/>
      <c r="F152" s="291"/>
      <c r="G152" s="307"/>
    </row>
    <row r="153" spans="1:7" s="292" customFormat="1" ht="15" customHeight="1" x14ac:dyDescent="0.2">
      <c r="A153" s="291" t="str">
        <f>IF(RefStr!H33="","Odgovorna osoba: _____________________________","Odgovorna osoba: " &amp; RefStr!H33)</f>
        <v>Odgovorna osoba: Nela Bodrožić Selak</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7" activePane="bottomLeft" state="frozen"/>
      <selection pane="bottomLeft" activeCell="D33" sqref="D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48402</v>
      </c>
      <c r="C4" s="450"/>
      <c r="D4" s="430">
        <f>SUM(Skriveni!G1424:G1467)</f>
        <v>28459.594000000001</v>
      </c>
      <c r="E4" s="431"/>
    </row>
    <row r="5" spans="1:6" ht="15" customHeight="1" x14ac:dyDescent="0.2">
      <c r="B5" s="428" t="str">
        <f>"Naziv: "&amp;IF(RefStr!B10&lt;&gt;"",RefStr!B10,"_______________________________________")</f>
        <v>Naziv: Centar za posebno skrbništvo</v>
      </c>
      <c r="C5" s="450"/>
      <c r="D5" s="432" t="s">
        <v>7</v>
      </c>
      <c r="E5" s="432"/>
    </row>
    <row r="6" spans="1:6" ht="15" customHeight="1" x14ac:dyDescent="0.2">
      <c r="A6" s="24"/>
      <c r="B6" s="426" t="str">
        <f xml:space="preserve"> "Razina: " &amp; RefStr!B16 &amp; ", Razdjel: " &amp; TEXT(INT(VALUE(RefStr!B20)), "000")</f>
        <v>Razina: 11, Razdjel: 102</v>
      </c>
      <c r="C6" s="427"/>
      <c r="D6" s="427"/>
      <c r="E6" s="427"/>
      <c r="F6" s="427"/>
    </row>
    <row r="7" spans="1:6" ht="15" customHeight="1" x14ac:dyDescent="0.2">
      <c r="A7" s="24"/>
      <c r="B7" s="426" t="str">
        <f>"Djelatnost: " &amp; RefStr!B18 &amp; " " &amp; RefStr!C18</f>
        <v>Djelatnost: 6910 Pravne djelatnosti</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482366</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482366</v>
      </c>
      <c r="E29" s="134">
        <f>E30+E37</f>
        <v>0</v>
      </c>
    </row>
    <row r="30" spans="1:5" s="3" customFormat="1" ht="14.1" customHeight="1" x14ac:dyDescent="0.2">
      <c r="A30" s="301" t="s">
        <v>1215</v>
      </c>
      <c r="B30" s="302" t="s">
        <v>3068</v>
      </c>
      <c r="C30" s="303">
        <v>19</v>
      </c>
      <c r="D30" s="97">
        <f>SUM(D31:D36)</f>
        <v>482366</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482366</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Verica Peranović</v>
      </c>
      <c r="B59" s="291"/>
      <c r="D59" s="293"/>
      <c r="E59" s="293"/>
      <c r="F59" s="291"/>
      <c r="G59" s="307"/>
    </row>
    <row r="60" spans="1:7" s="292" customFormat="1" ht="15" customHeight="1" x14ac:dyDescent="0.2">
      <c r="A60" s="291" t="str">
        <f>IF(RefStr!H27="","Telefon za kontakt: _________________","Telefon za kontakt: " &amp; RefStr!H27)</f>
        <v>Telefon za kontakt: 01/4550-875</v>
      </c>
      <c r="B60" s="291"/>
      <c r="F60" s="291"/>
      <c r="G60" s="307"/>
    </row>
    <row r="61" spans="1:7" s="292" customFormat="1" ht="15" customHeight="1" x14ac:dyDescent="0.2">
      <c r="A61" s="291" t="str">
        <f>IF(RefStr!H33="","Odgovorna osoba: _____________________________","Odgovorna osoba: " &amp; RefStr!H33)</f>
        <v>Odgovorna osoba: Nela Bodrožić Selak</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1" activePane="bottomLeft" state="frozen"/>
      <selection pane="bottomLeft" activeCell="D103" sqref="D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48402</v>
      </c>
      <c r="C4" s="430">
        <f>SUM(Skriveni!G1468:G1561)</f>
        <v>383057.03400000004</v>
      </c>
      <c r="D4" s="431"/>
    </row>
    <row r="5" spans="1:5" s="23" customFormat="1" ht="15" customHeight="1" x14ac:dyDescent="0.2">
      <c r="B5" s="98" t="str">
        <f>"Naziv: "&amp;IF(RefStr!B10&lt;&gt;"",RefStr!B10,"_______________________________________")</f>
        <v>Naziv: Centar za posebno skrbništvo</v>
      </c>
      <c r="C5" s="432" t="s">
        <v>7</v>
      </c>
      <c r="D5" s="432"/>
    </row>
    <row r="6" spans="1:5" s="23" customFormat="1" ht="15" customHeight="1" x14ac:dyDescent="0.2">
      <c r="A6" s="24"/>
      <c r="B6" s="426" t="str">
        <f xml:space="preserve"> "Razina: " &amp; RefStr!B16 &amp; ", Razdjel: " &amp; TEXT(INT(VALUE(RefStr!B20)), "000")</f>
        <v>Razina: 11, Razdjel: 102</v>
      </c>
      <c r="C6" s="457"/>
      <c r="D6" s="457"/>
      <c r="E6" s="285"/>
    </row>
    <row r="7" spans="1:5" s="23" customFormat="1" ht="15" customHeight="1" x14ac:dyDescent="0.2">
      <c r="A7" s="24"/>
      <c r="B7" s="426" t="str">
        <f>"Djelatnost: " &amp; RefStr!B18 &amp; " " &amp; RefStr!C18</f>
        <v>Djelatnost: 6910 Pravne djelatnosti</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316437</v>
      </c>
    </row>
    <row r="13" spans="1:5" s="2" customFormat="1" x14ac:dyDescent="0.2">
      <c r="A13" s="270"/>
      <c r="B13" s="271" t="s">
        <v>2062</v>
      </c>
      <c r="C13" s="264">
        <v>2</v>
      </c>
      <c r="D13" s="140">
        <f>D14+D15+D23+D24</f>
        <v>4245003</v>
      </c>
    </row>
    <row r="14" spans="1:5" s="2" customFormat="1" x14ac:dyDescent="0.2">
      <c r="A14" s="270"/>
      <c r="B14" s="271" t="s">
        <v>4041</v>
      </c>
      <c r="C14" s="264">
        <v>3</v>
      </c>
      <c r="D14" s="141"/>
    </row>
    <row r="15" spans="1:5" s="2" customFormat="1" x14ac:dyDescent="0.2">
      <c r="A15" s="270" t="s">
        <v>1181</v>
      </c>
      <c r="B15" s="271" t="s">
        <v>3078</v>
      </c>
      <c r="C15" s="264">
        <v>4</v>
      </c>
      <c r="D15" s="140">
        <f>SUM(D16:D22)</f>
        <v>4245003</v>
      </c>
    </row>
    <row r="16" spans="1:5" s="2" customFormat="1" x14ac:dyDescent="0.2">
      <c r="A16" s="272" t="s">
        <v>1182</v>
      </c>
      <c r="B16" s="273" t="s">
        <v>1183</v>
      </c>
      <c r="C16" s="264">
        <v>5</v>
      </c>
      <c r="D16" s="141">
        <v>3316517</v>
      </c>
    </row>
    <row r="17" spans="1:4" s="2" customFormat="1" x14ac:dyDescent="0.2">
      <c r="A17" s="272" t="s">
        <v>1184</v>
      </c>
      <c r="B17" s="273" t="s">
        <v>1185</v>
      </c>
      <c r="C17" s="264">
        <v>6</v>
      </c>
      <c r="D17" s="141">
        <v>918424</v>
      </c>
    </row>
    <row r="18" spans="1:4" s="2" customFormat="1" x14ac:dyDescent="0.2">
      <c r="A18" s="272" t="s">
        <v>1186</v>
      </c>
      <c r="B18" s="273" t="s">
        <v>1187</v>
      </c>
      <c r="C18" s="264">
        <v>7</v>
      </c>
      <c r="D18" s="141">
        <v>4876</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5186</v>
      </c>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4232367</v>
      </c>
    </row>
    <row r="31" spans="1:4" s="2" customFormat="1" x14ac:dyDescent="0.2">
      <c r="A31" s="272"/>
      <c r="B31" s="271" t="s">
        <v>4041</v>
      </c>
      <c r="C31" s="264">
        <v>20</v>
      </c>
      <c r="D31" s="141"/>
    </row>
    <row r="32" spans="1:4" s="2" customFormat="1" x14ac:dyDescent="0.2">
      <c r="A32" s="270" t="s">
        <v>1181</v>
      </c>
      <c r="B32" s="271" t="s">
        <v>3081</v>
      </c>
      <c r="C32" s="264">
        <v>21</v>
      </c>
      <c r="D32" s="140">
        <f>SUM(D33:D39)</f>
        <v>4232367</v>
      </c>
    </row>
    <row r="33" spans="1:4" s="2" customFormat="1" x14ac:dyDescent="0.2">
      <c r="A33" s="272" t="s">
        <v>1182</v>
      </c>
      <c r="B33" s="273" t="s">
        <v>1183</v>
      </c>
      <c r="C33" s="264">
        <v>22</v>
      </c>
      <c r="D33" s="141">
        <v>3327351</v>
      </c>
    </row>
    <row r="34" spans="1:4" s="2" customFormat="1" x14ac:dyDescent="0.2">
      <c r="A34" s="272" t="s">
        <v>1184</v>
      </c>
      <c r="B34" s="273" t="s">
        <v>1185</v>
      </c>
      <c r="C34" s="264">
        <v>23</v>
      </c>
      <c r="D34" s="141">
        <v>894004</v>
      </c>
    </row>
    <row r="35" spans="1:4" s="2" customFormat="1" x14ac:dyDescent="0.2">
      <c r="A35" s="272" t="s">
        <v>1186</v>
      </c>
      <c r="B35" s="273" t="s">
        <v>1187</v>
      </c>
      <c r="C35" s="264">
        <v>24</v>
      </c>
      <c r="D35" s="141">
        <v>4618</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6394</v>
      </c>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329073</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v>0</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329073</v>
      </c>
    </row>
    <row r="102" spans="1:5" s="2" customFormat="1" x14ac:dyDescent="0.2">
      <c r="A102" s="272"/>
      <c r="B102" s="280" t="s">
        <v>4041</v>
      </c>
      <c r="C102" s="264">
        <v>91</v>
      </c>
      <c r="D102" s="141"/>
    </row>
    <row r="103" spans="1:5" s="2" customFormat="1" x14ac:dyDescent="0.2">
      <c r="A103" s="272" t="s">
        <v>1181</v>
      </c>
      <c r="B103" s="280" t="s">
        <v>1365</v>
      </c>
      <c r="C103" s="264">
        <v>92</v>
      </c>
      <c r="D103" s="141">
        <v>329073</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Verica Peranović</v>
      </c>
      <c r="B109" s="291"/>
      <c r="C109" s="293"/>
      <c r="D109" s="293"/>
      <c r="E109" s="291"/>
    </row>
    <row r="110" spans="1:5" s="292" customFormat="1" ht="15" customHeight="1" x14ac:dyDescent="0.2">
      <c r="A110" s="291" t="str">
        <f>IF(RefStr!H27="","Telefon za kontakt: _________________","Telefon za kontakt: " &amp; RefStr!H27)</f>
        <v>Telefon za kontakt: 01/4550-875</v>
      </c>
      <c r="B110" s="291"/>
      <c r="E110" s="291"/>
    </row>
    <row r="111" spans="1:5" s="292" customFormat="1" ht="15" customHeight="1" x14ac:dyDescent="0.2">
      <c r="A111" s="291" t="str">
        <f>IF(RefStr!H33="","Odgovorna osoba: _____________________________","Odgovorna osoba: " &amp; RefStr!H33)</f>
        <v>Odgovorna osoba: Nela Bodrožić Selak</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34" activePane="bottomLeft" state="frozen"/>
      <selection pane="bottomLeft" activeCell="C284" sqref="C284"/>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11</v>
      </c>
      <c r="J3" s="243" t="str">
        <f>RefStr!B25</f>
        <v>DA</v>
      </c>
      <c r="K3" s="239" t="str">
        <f>RefStr!B29</f>
        <v>DA</v>
      </c>
      <c r="L3" s="239" t="str">
        <f>RefStr!B31</f>
        <v>DA</v>
      </c>
      <c r="M3" s="239" t="str">
        <f>RefStr!B27</f>
        <v>DA</v>
      </c>
      <c r="N3" s="239" t="str">
        <f>RefStr!B33</f>
        <v>DA</v>
      </c>
      <c r="O3" s="239">
        <f>RefStr!B6</f>
        <v>48402</v>
      </c>
      <c r="P3" s="239">
        <f>RefStr!B20</f>
        <v>102</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4</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0</v>
      </c>
      <c r="M204" s="235">
        <f>IF(AND(PRRAS!E166&gt;0,SUM(PRRAS!E701:E702)=0),1,0)</f>
        <v>1</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1</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Verica Peranović</cp:lastModifiedBy>
  <cp:lastPrinted>2019-01-29T08:23:15Z</cp:lastPrinted>
  <dcterms:created xsi:type="dcterms:W3CDTF">2001-11-21T09:32:18Z</dcterms:created>
  <dcterms:modified xsi:type="dcterms:W3CDTF">2019-01-29T10:56:11Z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